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ropbox\STUDIO_IN CORSO\SITO\Articoli\Art. 77_Da b.v a CE - 1\"/>
    </mc:Choice>
  </mc:AlternateContent>
  <xr:revisionPtr revIDLastSave="0" documentId="13_ncr:1_{5E73FC2D-74D0-4131-B3A7-F8C803FE721A}" xr6:coauthVersionLast="46" xr6:coauthVersionMax="46" xr10:uidLastSave="{00000000-0000-0000-0000-000000000000}"/>
  <bookViews>
    <workbookView xWindow="-110" yWindow="-110" windowWidth="19420" windowHeight="10420" activeTab="3" xr2:uid="{00000000-000D-0000-FFFF-FFFF00000000}"/>
  </bookViews>
  <sheets>
    <sheet name="Bil ver" sheetId="1" r:id="rId1"/>
    <sheet name="Bil ver riclassificati" sheetId="6" r:id="rId2"/>
    <sheet name="Conti economici riclassificati" sheetId="2" r:id="rId3"/>
    <sheet name="CE Report" sheetId="4" r:id="rId4"/>
  </sheets>
  <definedNames>
    <definedName name="_xlnm.Print_Area" localSheetId="0">'Bil ver'!$C$4:$E$210</definedName>
    <definedName name="_xlnm.Print_Area" localSheetId="1">'Bil ver riclassificati'!$C$5:$E$210</definedName>
    <definedName name="_xlnm.Print_Area" localSheetId="3">'CE Report'!$B$6:$E$39</definedName>
    <definedName name="_xlnm.Print_Area" localSheetId="2">'Conti economici riclassificati'!$C$5:$K$210</definedName>
    <definedName name="_xlnm.Print_Titles" localSheetId="0">'Bil ver'!$B:$B,'Bil ver'!$3:$3</definedName>
    <definedName name="_xlnm.Print_Titles" localSheetId="1">'Bil ver riclassificati'!$B:$B,'Bil ver riclassificati'!$4:$4</definedName>
    <definedName name="_xlnm.Print_Titles" localSheetId="3">'CE Report'!$B:$B,'CE Report'!$4:$4</definedName>
    <definedName name="_xlnm.Print_Titles" localSheetId="2">'Conti economici riclassificati'!$B:$B,'Conti economici riclassificati'!$4:$4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6" i="6" l="1"/>
  <c r="D206" i="6"/>
  <c r="D207" i="6" s="1"/>
  <c r="C206" i="6"/>
  <c r="C207" i="6" s="1"/>
  <c r="E200" i="6"/>
  <c r="D200" i="6"/>
  <c r="C200" i="6"/>
  <c r="E199" i="6"/>
  <c r="D199" i="6"/>
  <c r="C199" i="6"/>
  <c r="E198" i="6"/>
  <c r="D198" i="6"/>
  <c r="C198" i="6"/>
  <c r="E197" i="6"/>
  <c r="D197" i="6"/>
  <c r="C197" i="6"/>
  <c r="E194" i="6"/>
  <c r="D194" i="6"/>
  <c r="C194" i="6"/>
  <c r="E193" i="6"/>
  <c r="D193" i="6"/>
  <c r="C193" i="6"/>
  <c r="E192" i="6"/>
  <c r="D192" i="6"/>
  <c r="C192" i="6"/>
  <c r="E187" i="6"/>
  <c r="D187" i="6"/>
  <c r="C187" i="6"/>
  <c r="E186" i="6"/>
  <c r="D186" i="6"/>
  <c r="C186" i="6"/>
  <c r="E185" i="6"/>
  <c r="D185" i="6"/>
  <c r="C185" i="6"/>
  <c r="E184" i="6"/>
  <c r="D184" i="6"/>
  <c r="C184" i="6"/>
  <c r="E183" i="6"/>
  <c r="D183" i="6"/>
  <c r="C183" i="6"/>
  <c r="E182" i="6"/>
  <c r="D182" i="6"/>
  <c r="C182" i="6"/>
  <c r="E181" i="6"/>
  <c r="D181" i="6"/>
  <c r="C181" i="6"/>
  <c r="E180" i="6"/>
  <c r="D180" i="6"/>
  <c r="C180" i="6"/>
  <c r="E179" i="6"/>
  <c r="D179" i="6"/>
  <c r="C179" i="6"/>
  <c r="E178" i="6"/>
  <c r="D178" i="6"/>
  <c r="C178" i="6"/>
  <c r="E177" i="6"/>
  <c r="D177" i="6"/>
  <c r="C177" i="6"/>
  <c r="E176" i="6"/>
  <c r="D176" i="6"/>
  <c r="C176" i="6"/>
  <c r="E175" i="6"/>
  <c r="D175" i="6"/>
  <c r="C175" i="6"/>
  <c r="E174" i="6"/>
  <c r="D174" i="6"/>
  <c r="C174" i="6"/>
  <c r="E173" i="6"/>
  <c r="D173" i="6"/>
  <c r="C173" i="6"/>
  <c r="E172" i="6"/>
  <c r="D172" i="6"/>
  <c r="C172" i="6"/>
  <c r="E171" i="6"/>
  <c r="D171" i="6"/>
  <c r="C171" i="6"/>
  <c r="E167" i="6"/>
  <c r="D167" i="6"/>
  <c r="D168" i="6" s="1"/>
  <c r="C167" i="6"/>
  <c r="E166" i="6"/>
  <c r="D166" i="6"/>
  <c r="C166" i="6"/>
  <c r="E162" i="6"/>
  <c r="D162" i="6"/>
  <c r="C162" i="6"/>
  <c r="E157" i="6"/>
  <c r="D157" i="6"/>
  <c r="C157" i="6"/>
  <c r="E156" i="6"/>
  <c r="D156" i="6"/>
  <c r="C156" i="6"/>
  <c r="E155" i="6"/>
  <c r="D155" i="6"/>
  <c r="C155" i="6"/>
  <c r="E154" i="6"/>
  <c r="D154" i="6"/>
  <c r="C154" i="6"/>
  <c r="E153" i="6"/>
  <c r="D153" i="6"/>
  <c r="C153" i="6"/>
  <c r="E152" i="6"/>
  <c r="D152" i="6"/>
  <c r="C152" i="6"/>
  <c r="E151" i="6"/>
  <c r="D151" i="6"/>
  <c r="C151" i="6"/>
  <c r="E150" i="6"/>
  <c r="D150" i="6"/>
  <c r="C150" i="6"/>
  <c r="E149" i="6"/>
  <c r="D149" i="6"/>
  <c r="C149" i="6"/>
  <c r="E148" i="6"/>
  <c r="D148" i="6"/>
  <c r="C148" i="6"/>
  <c r="E147" i="6"/>
  <c r="D147" i="6"/>
  <c r="C147" i="6"/>
  <c r="E146" i="6"/>
  <c r="D146" i="6"/>
  <c r="C146" i="6"/>
  <c r="E145" i="6"/>
  <c r="D145" i="6"/>
  <c r="C145" i="6"/>
  <c r="E144" i="6"/>
  <c r="D144" i="6"/>
  <c r="C144" i="6"/>
  <c r="E143" i="6"/>
  <c r="D143" i="6"/>
  <c r="C143" i="6"/>
  <c r="E142" i="6"/>
  <c r="D142" i="6"/>
  <c r="C142" i="6"/>
  <c r="E141" i="6"/>
  <c r="D141" i="6"/>
  <c r="C141" i="6"/>
  <c r="E140" i="6"/>
  <c r="D140" i="6"/>
  <c r="C140" i="6"/>
  <c r="E139" i="6"/>
  <c r="D139" i="6"/>
  <c r="C139" i="6"/>
  <c r="E138" i="6"/>
  <c r="D138" i="6"/>
  <c r="C138" i="6"/>
  <c r="E137" i="6"/>
  <c r="D137" i="6"/>
  <c r="C137" i="6"/>
  <c r="E136" i="6"/>
  <c r="D136" i="6"/>
  <c r="C136" i="6"/>
  <c r="E135" i="6"/>
  <c r="D135" i="6"/>
  <c r="C135" i="6"/>
  <c r="E131" i="6"/>
  <c r="E132" i="6" s="1"/>
  <c r="D131" i="6"/>
  <c r="D132" i="6" s="1"/>
  <c r="C131" i="6"/>
  <c r="E127" i="6"/>
  <c r="D127" i="6"/>
  <c r="C127" i="6"/>
  <c r="E126" i="6"/>
  <c r="D126" i="6"/>
  <c r="C126" i="6"/>
  <c r="E125" i="6"/>
  <c r="D125" i="6"/>
  <c r="C125" i="6"/>
  <c r="E124" i="6"/>
  <c r="D124" i="6"/>
  <c r="C124" i="6"/>
  <c r="E123" i="6"/>
  <c r="D123" i="6"/>
  <c r="C123" i="6"/>
  <c r="E122" i="6"/>
  <c r="D122" i="6"/>
  <c r="C122" i="6"/>
  <c r="E121" i="6"/>
  <c r="D121" i="6"/>
  <c r="C121" i="6"/>
  <c r="E120" i="6"/>
  <c r="D120" i="6"/>
  <c r="C120" i="6"/>
  <c r="E116" i="6"/>
  <c r="D116" i="6"/>
  <c r="C116" i="6"/>
  <c r="E115" i="6"/>
  <c r="D115" i="6"/>
  <c r="C115" i="6"/>
  <c r="E114" i="6"/>
  <c r="D114" i="6"/>
  <c r="C114" i="6"/>
  <c r="E113" i="6"/>
  <c r="D113" i="6"/>
  <c r="C113" i="6"/>
  <c r="E112" i="6"/>
  <c r="D112" i="6"/>
  <c r="C112" i="6"/>
  <c r="E111" i="6"/>
  <c r="D111" i="6"/>
  <c r="C111" i="6"/>
  <c r="E110" i="6"/>
  <c r="D110" i="6"/>
  <c r="C110" i="6"/>
  <c r="E109" i="6"/>
  <c r="D109" i="6"/>
  <c r="C109" i="6"/>
  <c r="E108" i="6"/>
  <c r="D108" i="6"/>
  <c r="C108" i="6"/>
  <c r="E107" i="6"/>
  <c r="D107" i="6"/>
  <c r="C107" i="6"/>
  <c r="E106" i="6"/>
  <c r="D106" i="6"/>
  <c r="C106" i="6"/>
  <c r="E105" i="6"/>
  <c r="D105" i="6"/>
  <c r="C105" i="6"/>
  <c r="E104" i="6"/>
  <c r="D104" i="6"/>
  <c r="C104" i="6"/>
  <c r="E103" i="6"/>
  <c r="D103" i="6"/>
  <c r="C103" i="6"/>
  <c r="E99" i="6"/>
  <c r="D99" i="6"/>
  <c r="C99" i="6"/>
  <c r="E98" i="6"/>
  <c r="D98" i="6"/>
  <c r="C98" i="6"/>
  <c r="E97" i="6"/>
  <c r="D97" i="6"/>
  <c r="C97" i="6"/>
  <c r="E94" i="6"/>
  <c r="D94" i="6"/>
  <c r="C94" i="6"/>
  <c r="E93" i="6"/>
  <c r="D93" i="6"/>
  <c r="C93" i="6"/>
  <c r="E92" i="6"/>
  <c r="D92" i="6"/>
  <c r="C92" i="6"/>
  <c r="E91" i="6"/>
  <c r="D91" i="6"/>
  <c r="C91" i="6"/>
  <c r="E88" i="6"/>
  <c r="D88" i="6"/>
  <c r="C88" i="6"/>
  <c r="E87" i="6"/>
  <c r="D87" i="6"/>
  <c r="C87" i="6"/>
  <c r="E84" i="6"/>
  <c r="D84" i="6"/>
  <c r="C84" i="6"/>
  <c r="E83" i="6"/>
  <c r="D83" i="6"/>
  <c r="C83" i="6"/>
  <c r="E82" i="6"/>
  <c r="D82" i="6"/>
  <c r="C82" i="6"/>
  <c r="E80" i="6"/>
  <c r="E79" i="6"/>
  <c r="D79" i="6"/>
  <c r="C79" i="6"/>
  <c r="E78" i="6"/>
  <c r="D78" i="6"/>
  <c r="C78" i="6"/>
  <c r="E75" i="6"/>
  <c r="D75" i="6"/>
  <c r="C75" i="6"/>
  <c r="E74" i="6"/>
  <c r="D74" i="6"/>
  <c r="C74" i="6"/>
  <c r="E66" i="6"/>
  <c r="D66" i="6"/>
  <c r="C66" i="6"/>
  <c r="E65" i="6"/>
  <c r="D65" i="6"/>
  <c r="C65" i="6"/>
  <c r="E64" i="6"/>
  <c r="D64" i="6"/>
  <c r="C64" i="6"/>
  <c r="E60" i="6"/>
  <c r="D60" i="6"/>
  <c r="C60" i="6"/>
  <c r="E59" i="6"/>
  <c r="D59" i="6"/>
  <c r="C59" i="6"/>
  <c r="E58" i="6"/>
  <c r="D58" i="6"/>
  <c r="C58" i="6"/>
  <c r="E57" i="6"/>
  <c r="D57" i="6"/>
  <c r="C57" i="6"/>
  <c r="E54" i="6"/>
  <c r="D54" i="6"/>
  <c r="C54" i="6"/>
  <c r="E53" i="6"/>
  <c r="D53" i="6"/>
  <c r="C53" i="6"/>
  <c r="E52" i="6"/>
  <c r="D52" i="6"/>
  <c r="C52" i="6"/>
  <c r="E51" i="6"/>
  <c r="D51" i="6"/>
  <c r="C51" i="6"/>
  <c r="E50" i="6"/>
  <c r="D50" i="6"/>
  <c r="C50" i="6"/>
  <c r="E45" i="6"/>
  <c r="D45" i="6"/>
  <c r="C45" i="6"/>
  <c r="E44" i="6"/>
  <c r="D44" i="6"/>
  <c r="C44" i="6"/>
  <c r="E40" i="6"/>
  <c r="D40" i="6"/>
  <c r="C40" i="6"/>
  <c r="E39" i="6"/>
  <c r="D39" i="6"/>
  <c r="C39" i="6"/>
  <c r="E38" i="6"/>
  <c r="D38" i="6"/>
  <c r="C38" i="6"/>
  <c r="E37" i="6"/>
  <c r="D37" i="6"/>
  <c r="C37" i="6"/>
  <c r="E36" i="6"/>
  <c r="D36" i="6"/>
  <c r="C36" i="6"/>
  <c r="E35" i="6"/>
  <c r="D35" i="6"/>
  <c r="C35" i="6"/>
  <c r="E34" i="6"/>
  <c r="D34" i="6"/>
  <c r="C34" i="6"/>
  <c r="E33" i="6"/>
  <c r="D33" i="6"/>
  <c r="C33" i="6"/>
  <c r="E32" i="6"/>
  <c r="D32" i="6"/>
  <c r="C32" i="6"/>
  <c r="E31" i="6"/>
  <c r="D31" i="6"/>
  <c r="C31" i="6"/>
  <c r="E30" i="6"/>
  <c r="D30" i="6"/>
  <c r="C30" i="6"/>
  <c r="E29" i="6"/>
  <c r="D29" i="6"/>
  <c r="C29" i="6"/>
  <c r="E24" i="6"/>
  <c r="D24" i="6"/>
  <c r="C24" i="6"/>
  <c r="E23" i="6"/>
  <c r="D23" i="6"/>
  <c r="C23" i="6"/>
  <c r="E22" i="6"/>
  <c r="D22" i="6"/>
  <c r="C22" i="6"/>
  <c r="E21" i="6"/>
  <c r="D21" i="6"/>
  <c r="C21" i="6"/>
  <c r="E19" i="6"/>
  <c r="D19" i="6"/>
  <c r="C19" i="6"/>
  <c r="E18" i="6"/>
  <c r="D18" i="6"/>
  <c r="C18" i="6"/>
  <c r="E17" i="6"/>
  <c r="D17" i="6"/>
  <c r="C17" i="6"/>
  <c r="E16" i="6"/>
  <c r="D16" i="6"/>
  <c r="C16" i="6"/>
  <c r="E15" i="6"/>
  <c r="D15" i="6"/>
  <c r="C15" i="6"/>
  <c r="E14" i="6"/>
  <c r="D14" i="6"/>
  <c r="C14" i="6"/>
  <c r="E13" i="6"/>
  <c r="D13" i="6"/>
  <c r="C13" i="6"/>
  <c r="E10" i="6"/>
  <c r="D10" i="6"/>
  <c r="C10" i="6"/>
  <c r="E9" i="6"/>
  <c r="D9" i="6"/>
  <c r="C9" i="6"/>
  <c r="E8" i="6"/>
  <c r="D8" i="6"/>
  <c r="C8" i="6"/>
  <c r="E7" i="6"/>
  <c r="D7" i="6"/>
  <c r="C7" i="6"/>
  <c r="E4" i="6"/>
  <c r="D4" i="6"/>
  <c r="C4" i="6"/>
  <c r="D67" i="6" l="1"/>
  <c r="D11" i="6"/>
  <c r="D195" i="6"/>
  <c r="C80" i="6"/>
  <c r="D85" i="6"/>
  <c r="D201" i="6"/>
  <c r="C20" i="6"/>
  <c r="C95" i="6"/>
  <c r="E11" i="6"/>
  <c r="C61" i="6"/>
  <c r="E207" i="6"/>
  <c r="C67" i="6"/>
  <c r="E89" i="6"/>
  <c r="E41" i="6"/>
  <c r="E46" i="6"/>
  <c r="E168" i="6"/>
  <c r="E189" i="6" s="1"/>
  <c r="D188" i="6"/>
  <c r="D189" i="6" s="1"/>
  <c r="E201" i="6"/>
  <c r="E25" i="6"/>
  <c r="E67" i="6"/>
  <c r="C128" i="6"/>
  <c r="D41" i="6"/>
  <c r="C195" i="6"/>
  <c r="D25" i="6"/>
  <c r="D117" i="6"/>
  <c r="C25" i="6"/>
  <c r="E61" i="6"/>
  <c r="E20" i="6"/>
  <c r="D61" i="6"/>
  <c r="D80" i="6"/>
  <c r="E85" i="6"/>
  <c r="C41" i="6"/>
  <c r="C11" i="6"/>
  <c r="D89" i="6"/>
  <c r="C117" i="6"/>
  <c r="C188" i="6"/>
  <c r="D20" i="6"/>
  <c r="E55" i="6"/>
  <c r="D76" i="6"/>
  <c r="E117" i="6"/>
  <c r="D46" i="6"/>
  <c r="C55" i="6"/>
  <c r="E76" i="6"/>
  <c r="D95" i="6"/>
  <c r="C158" i="6"/>
  <c r="E128" i="6"/>
  <c r="C168" i="6"/>
  <c r="C76" i="6"/>
  <c r="C89" i="6"/>
  <c r="C100" i="6" s="1"/>
  <c r="E95" i="6"/>
  <c r="C132" i="6"/>
  <c r="D158" i="6"/>
  <c r="E158" i="6"/>
  <c r="D55" i="6"/>
  <c r="C85" i="6"/>
  <c r="E195" i="6"/>
  <c r="C201" i="6"/>
  <c r="C202" i="6" s="1"/>
  <c r="C46" i="6"/>
  <c r="E188" i="6"/>
  <c r="D128" i="6"/>
  <c r="E202" i="6" l="1"/>
  <c r="D202" i="6"/>
  <c r="E68" i="6"/>
  <c r="E47" i="6"/>
  <c r="E100" i="6"/>
  <c r="E26" i="6"/>
  <c r="D26" i="6"/>
  <c r="E159" i="6"/>
  <c r="C26" i="6"/>
  <c r="C189" i="6"/>
  <c r="D100" i="6"/>
  <c r="D159" i="6" s="1"/>
  <c r="C47" i="6"/>
  <c r="C159" i="6"/>
  <c r="D47" i="6"/>
  <c r="E69" i="6" l="1"/>
  <c r="E160" i="6" s="1"/>
  <c r="E163" i="6" s="1"/>
  <c r="E203" i="6" s="1"/>
  <c r="E208" i="6" s="1"/>
  <c r="C68" i="6"/>
  <c r="D68" i="6"/>
  <c r="E4" i="4"/>
  <c r="I25" i="2"/>
  <c r="I20" i="2"/>
  <c r="D4" i="4"/>
  <c r="C4" i="4"/>
  <c r="I207" i="2"/>
  <c r="H4" i="2"/>
  <c r="E4" i="2"/>
  <c r="C4" i="2"/>
  <c r="I201" i="2"/>
  <c r="I195" i="2"/>
  <c r="I188" i="2"/>
  <c r="I168" i="2"/>
  <c r="I189" i="2" s="1"/>
  <c r="I132" i="2"/>
  <c r="I128" i="2"/>
  <c r="I89" i="2"/>
  <c r="I95" i="2"/>
  <c r="I85" i="2"/>
  <c r="I80" i="2"/>
  <c r="I76" i="2"/>
  <c r="I67" i="2"/>
  <c r="I61" i="2"/>
  <c r="I55" i="2"/>
  <c r="I46" i="2"/>
  <c r="I41" i="2"/>
  <c r="I11" i="2"/>
  <c r="C69" i="6" l="1"/>
  <c r="D69" i="6"/>
  <c r="I26" i="2"/>
  <c r="I202" i="2"/>
  <c r="I47" i="2"/>
  <c r="I68" i="2" s="1"/>
  <c r="I100" i="2"/>
  <c r="H45" i="2"/>
  <c r="E45" i="2"/>
  <c r="C45" i="2"/>
  <c r="C11" i="1"/>
  <c r="D11" i="1"/>
  <c r="E11" i="1"/>
  <c r="C22" i="1"/>
  <c r="D22" i="1"/>
  <c r="E22" i="1"/>
  <c r="C26" i="1"/>
  <c r="D26" i="1"/>
  <c r="E26" i="1"/>
  <c r="C32" i="1"/>
  <c r="D32" i="1"/>
  <c r="E32" i="1"/>
  <c r="C36" i="1"/>
  <c r="D36" i="1"/>
  <c r="E36" i="1"/>
  <c r="C61" i="1"/>
  <c r="D61" i="1"/>
  <c r="E61" i="1"/>
  <c r="C67" i="1"/>
  <c r="D67" i="1"/>
  <c r="E67" i="1"/>
  <c r="C73" i="1"/>
  <c r="D73" i="1"/>
  <c r="E73" i="1"/>
  <c r="C77" i="1"/>
  <c r="D77" i="1"/>
  <c r="E77" i="1"/>
  <c r="C81" i="1"/>
  <c r="D81" i="1"/>
  <c r="E81" i="1"/>
  <c r="C86" i="1"/>
  <c r="D86" i="1"/>
  <c r="E86" i="1"/>
  <c r="C90" i="1"/>
  <c r="D90" i="1"/>
  <c r="E90" i="1"/>
  <c r="C115" i="1"/>
  <c r="D115" i="1"/>
  <c r="E115" i="1"/>
  <c r="C121" i="1"/>
  <c r="D121" i="1"/>
  <c r="E121" i="1"/>
  <c r="C136" i="1"/>
  <c r="D136" i="1"/>
  <c r="E136" i="1"/>
  <c r="C140" i="1"/>
  <c r="D140" i="1"/>
  <c r="E140" i="1"/>
  <c r="C165" i="1"/>
  <c r="D165" i="1"/>
  <c r="E165" i="1"/>
  <c r="C174" i="1"/>
  <c r="D174" i="1"/>
  <c r="E174" i="1"/>
  <c r="C181" i="1"/>
  <c r="D181" i="1"/>
  <c r="E181" i="1"/>
  <c r="C188" i="1"/>
  <c r="D188" i="1"/>
  <c r="E188" i="1"/>
  <c r="E200" i="1"/>
  <c r="C200" i="1"/>
  <c r="D200" i="1"/>
  <c r="C206" i="1"/>
  <c r="D206" i="1"/>
  <c r="E206" i="1"/>
  <c r="E198" i="2"/>
  <c r="E199" i="2"/>
  <c r="H186" i="2"/>
  <c r="J186" i="2" s="1"/>
  <c r="E186" i="2"/>
  <c r="C186" i="2"/>
  <c r="H194" i="2"/>
  <c r="E194" i="2"/>
  <c r="C194" i="2"/>
  <c r="H156" i="2"/>
  <c r="E156" i="2"/>
  <c r="C156" i="2"/>
  <c r="H155" i="2"/>
  <c r="E155" i="2"/>
  <c r="C155" i="2"/>
  <c r="H152" i="2"/>
  <c r="E152" i="2"/>
  <c r="C152" i="2"/>
  <c r="H40" i="2"/>
  <c r="E40" i="2"/>
  <c r="C40" i="2"/>
  <c r="H39" i="2"/>
  <c r="E39" i="2"/>
  <c r="C39" i="2"/>
  <c r="H54" i="2"/>
  <c r="E54" i="2"/>
  <c r="C54" i="2"/>
  <c r="H99" i="2"/>
  <c r="E99" i="2"/>
  <c r="C99" i="2"/>
  <c r="H199" i="2"/>
  <c r="H154" i="2"/>
  <c r="E154" i="2"/>
  <c r="H206" i="2"/>
  <c r="E206" i="2"/>
  <c r="H200" i="2"/>
  <c r="E200" i="2"/>
  <c r="H197" i="2"/>
  <c r="E197" i="2"/>
  <c r="H193" i="2"/>
  <c r="E193" i="2"/>
  <c r="H192" i="2"/>
  <c r="E192" i="2"/>
  <c r="H187" i="2"/>
  <c r="E187" i="2"/>
  <c r="H185" i="2"/>
  <c r="E185" i="2"/>
  <c r="H184" i="2"/>
  <c r="E184" i="2"/>
  <c r="H183" i="2"/>
  <c r="E183" i="2"/>
  <c r="H182" i="2"/>
  <c r="E182" i="2"/>
  <c r="H181" i="2"/>
  <c r="E181" i="2"/>
  <c r="H180" i="2"/>
  <c r="E180" i="2"/>
  <c r="H179" i="2"/>
  <c r="E179" i="2"/>
  <c r="H178" i="2"/>
  <c r="E178" i="2"/>
  <c r="H177" i="2"/>
  <c r="E177" i="2"/>
  <c r="H176" i="2"/>
  <c r="E176" i="2"/>
  <c r="H175" i="2"/>
  <c r="E175" i="2"/>
  <c r="H174" i="2"/>
  <c r="E174" i="2"/>
  <c r="H173" i="2"/>
  <c r="E173" i="2"/>
  <c r="H172" i="2"/>
  <c r="E172" i="2"/>
  <c r="H171" i="2"/>
  <c r="E171" i="2"/>
  <c r="H167" i="2"/>
  <c r="E167" i="2"/>
  <c r="H166" i="2"/>
  <c r="E166" i="2"/>
  <c r="H162" i="2"/>
  <c r="E162" i="2"/>
  <c r="D32" i="4" s="1"/>
  <c r="H157" i="2"/>
  <c r="E157" i="2"/>
  <c r="H153" i="2"/>
  <c r="E153" i="2"/>
  <c r="H111" i="2"/>
  <c r="I111" i="2" s="1"/>
  <c r="I117" i="2" s="1"/>
  <c r="E111" i="2"/>
  <c r="H151" i="2"/>
  <c r="E151" i="2"/>
  <c r="H150" i="2"/>
  <c r="E150" i="2"/>
  <c r="H149" i="2"/>
  <c r="E149" i="2"/>
  <c r="H148" i="2"/>
  <c r="E148" i="2"/>
  <c r="H147" i="2"/>
  <c r="E147" i="2"/>
  <c r="H146" i="2"/>
  <c r="E146" i="2"/>
  <c r="H145" i="2"/>
  <c r="E145" i="2"/>
  <c r="H144" i="2"/>
  <c r="E144" i="2"/>
  <c r="H143" i="2"/>
  <c r="E143" i="2"/>
  <c r="H142" i="2"/>
  <c r="E142" i="2"/>
  <c r="H141" i="2"/>
  <c r="E141" i="2"/>
  <c r="H140" i="2"/>
  <c r="E140" i="2"/>
  <c r="H139" i="2"/>
  <c r="I139" i="2" s="1"/>
  <c r="I158" i="2" s="1"/>
  <c r="E139" i="2"/>
  <c r="H138" i="2"/>
  <c r="E138" i="2"/>
  <c r="H137" i="2"/>
  <c r="E137" i="2"/>
  <c r="H136" i="2"/>
  <c r="E136" i="2"/>
  <c r="H135" i="2"/>
  <c r="E135" i="2"/>
  <c r="H198" i="2"/>
  <c r="H131" i="2"/>
  <c r="E131" i="2"/>
  <c r="E132" i="2" s="1"/>
  <c r="D27" i="4" s="1"/>
  <c r="H115" i="2"/>
  <c r="E115" i="2"/>
  <c r="H127" i="2"/>
  <c r="E127" i="2"/>
  <c r="H126" i="2"/>
  <c r="E126" i="2"/>
  <c r="H125" i="2"/>
  <c r="E125" i="2"/>
  <c r="H124" i="2"/>
  <c r="E124" i="2"/>
  <c r="H123" i="2"/>
  <c r="E123" i="2"/>
  <c r="H60" i="2"/>
  <c r="E60" i="2"/>
  <c r="H59" i="2"/>
  <c r="E59" i="2"/>
  <c r="H122" i="2"/>
  <c r="E122" i="2"/>
  <c r="H58" i="2"/>
  <c r="E58" i="2"/>
  <c r="H57" i="2"/>
  <c r="E57" i="2"/>
  <c r="H121" i="2"/>
  <c r="E121" i="2"/>
  <c r="H120" i="2"/>
  <c r="E120" i="2"/>
  <c r="H116" i="2"/>
  <c r="E116" i="2"/>
  <c r="H114" i="2"/>
  <c r="E114" i="2"/>
  <c r="H113" i="2"/>
  <c r="E113" i="2"/>
  <c r="H112" i="2"/>
  <c r="E112" i="2"/>
  <c r="H53" i="2"/>
  <c r="E53" i="2"/>
  <c r="H52" i="2"/>
  <c r="E52" i="2"/>
  <c r="H109" i="2"/>
  <c r="E109" i="2"/>
  <c r="H110" i="2"/>
  <c r="E110" i="2"/>
  <c r="H50" i="2"/>
  <c r="E50" i="2"/>
  <c r="H51" i="2"/>
  <c r="E51" i="2"/>
  <c r="H108" i="2"/>
  <c r="E108" i="2"/>
  <c r="H107" i="2"/>
  <c r="E107" i="2"/>
  <c r="H104" i="2"/>
  <c r="E104" i="2"/>
  <c r="H103" i="2"/>
  <c r="E103" i="2"/>
  <c r="H98" i="2"/>
  <c r="E98" i="2"/>
  <c r="H97" i="2"/>
  <c r="E97" i="2"/>
  <c r="H94" i="2"/>
  <c r="E94" i="2"/>
  <c r="H93" i="2"/>
  <c r="E93" i="2"/>
  <c r="H92" i="2"/>
  <c r="E92" i="2"/>
  <c r="H91" i="2"/>
  <c r="E91" i="2"/>
  <c r="H66" i="2"/>
  <c r="E66" i="2"/>
  <c r="H88" i="2"/>
  <c r="E88" i="2"/>
  <c r="H87" i="2"/>
  <c r="E87" i="2"/>
  <c r="H84" i="2"/>
  <c r="E84" i="2"/>
  <c r="H83" i="2"/>
  <c r="E83" i="2"/>
  <c r="H82" i="2"/>
  <c r="E82" i="2"/>
  <c r="H79" i="2"/>
  <c r="E79" i="2"/>
  <c r="H78" i="2"/>
  <c r="E78" i="2"/>
  <c r="H75" i="2"/>
  <c r="E75" i="2"/>
  <c r="H74" i="2"/>
  <c r="E74" i="2"/>
  <c r="H65" i="2"/>
  <c r="E65" i="2"/>
  <c r="H64" i="2"/>
  <c r="E64" i="2"/>
  <c r="H106" i="2"/>
  <c r="E106" i="2"/>
  <c r="H105" i="2"/>
  <c r="E105" i="2"/>
  <c r="H44" i="2"/>
  <c r="E44" i="2"/>
  <c r="H38" i="2"/>
  <c r="E38" i="2"/>
  <c r="H37" i="2"/>
  <c r="E37" i="2"/>
  <c r="H36" i="2"/>
  <c r="E36" i="2"/>
  <c r="H35" i="2"/>
  <c r="E35" i="2"/>
  <c r="H34" i="2"/>
  <c r="E34" i="2"/>
  <c r="H33" i="2"/>
  <c r="E33" i="2"/>
  <c r="H32" i="2"/>
  <c r="E32" i="2"/>
  <c r="H31" i="2"/>
  <c r="E31" i="2"/>
  <c r="H30" i="2"/>
  <c r="E30" i="2"/>
  <c r="H29" i="2"/>
  <c r="E29" i="2"/>
  <c r="H24" i="2"/>
  <c r="E24" i="2"/>
  <c r="H23" i="2"/>
  <c r="E23" i="2"/>
  <c r="H22" i="2"/>
  <c r="E22" i="2"/>
  <c r="H21" i="2"/>
  <c r="E21" i="2"/>
  <c r="H19" i="2"/>
  <c r="E19" i="2"/>
  <c r="H18" i="2"/>
  <c r="E18" i="2"/>
  <c r="H17" i="2"/>
  <c r="E17" i="2"/>
  <c r="H16" i="2"/>
  <c r="E16" i="2"/>
  <c r="H15" i="2"/>
  <c r="E15" i="2"/>
  <c r="H14" i="2"/>
  <c r="E14" i="2"/>
  <c r="H13" i="2"/>
  <c r="H20" i="2" s="1"/>
  <c r="E13" i="2"/>
  <c r="H10" i="2"/>
  <c r="E10" i="2"/>
  <c r="H9" i="2"/>
  <c r="E9" i="2"/>
  <c r="H8" i="2"/>
  <c r="E8" i="2"/>
  <c r="H7" i="2"/>
  <c r="E7" i="2"/>
  <c r="C153" i="2"/>
  <c r="C199" i="2"/>
  <c r="C184" i="2"/>
  <c r="C183" i="2"/>
  <c r="C182" i="2"/>
  <c r="C92" i="2"/>
  <c r="C93" i="2"/>
  <c r="C24" i="2"/>
  <c r="C25" i="2" s="1"/>
  <c r="C23" i="2"/>
  <c r="C154" i="2"/>
  <c r="C206" i="2"/>
  <c r="C200" i="2"/>
  <c r="C197" i="2"/>
  <c r="C193" i="2"/>
  <c r="C192" i="2"/>
  <c r="C187" i="2"/>
  <c r="C185" i="2"/>
  <c r="C181" i="2"/>
  <c r="C180" i="2"/>
  <c r="C179" i="2"/>
  <c r="C178" i="2"/>
  <c r="C177" i="2"/>
  <c r="C176" i="2"/>
  <c r="C175" i="2"/>
  <c r="C174" i="2"/>
  <c r="C173" i="2"/>
  <c r="C172" i="2"/>
  <c r="C171" i="2"/>
  <c r="C167" i="2"/>
  <c r="C166" i="2"/>
  <c r="C162" i="2"/>
  <c r="C32" i="4" s="1"/>
  <c r="C157" i="2"/>
  <c r="C111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98" i="2"/>
  <c r="C131" i="2"/>
  <c r="C115" i="2"/>
  <c r="C127" i="2"/>
  <c r="C126" i="2"/>
  <c r="C125" i="2"/>
  <c r="C124" i="2"/>
  <c r="C123" i="2"/>
  <c r="C60" i="2"/>
  <c r="C59" i="2"/>
  <c r="C122" i="2"/>
  <c r="C58" i="2"/>
  <c r="C57" i="2"/>
  <c r="C121" i="2"/>
  <c r="C120" i="2"/>
  <c r="C116" i="2"/>
  <c r="C114" i="2"/>
  <c r="C113" i="2"/>
  <c r="C112" i="2"/>
  <c r="C53" i="2"/>
  <c r="C52" i="2"/>
  <c r="C109" i="2"/>
  <c r="C110" i="2"/>
  <c r="C50" i="2"/>
  <c r="C51" i="2"/>
  <c r="C108" i="2"/>
  <c r="C107" i="2"/>
  <c r="C104" i="2"/>
  <c r="C103" i="2"/>
  <c r="C98" i="2"/>
  <c r="C97" i="2"/>
  <c r="C94" i="2"/>
  <c r="C91" i="2"/>
  <c r="C66" i="2"/>
  <c r="C88" i="2"/>
  <c r="C87" i="2"/>
  <c r="C84" i="2"/>
  <c r="C83" i="2"/>
  <c r="C82" i="2"/>
  <c r="C79" i="2"/>
  <c r="C78" i="2"/>
  <c r="C75" i="2"/>
  <c r="C74" i="2"/>
  <c r="C65" i="2"/>
  <c r="C64" i="2"/>
  <c r="C106" i="2"/>
  <c r="C105" i="2"/>
  <c r="C44" i="2"/>
  <c r="C38" i="2"/>
  <c r="C37" i="2"/>
  <c r="C36" i="2"/>
  <c r="C35" i="2"/>
  <c r="C34" i="2"/>
  <c r="C33" i="2"/>
  <c r="C32" i="2"/>
  <c r="C31" i="2"/>
  <c r="C30" i="2"/>
  <c r="C29" i="2"/>
  <c r="C22" i="2"/>
  <c r="C21" i="2"/>
  <c r="C19" i="2"/>
  <c r="C18" i="2"/>
  <c r="C17" i="2"/>
  <c r="C16" i="2"/>
  <c r="C15" i="2"/>
  <c r="C14" i="2"/>
  <c r="C13" i="2"/>
  <c r="C10" i="2"/>
  <c r="C9" i="2"/>
  <c r="C8" i="2"/>
  <c r="C7" i="2"/>
  <c r="D160" i="6" l="1"/>
  <c r="C160" i="6"/>
  <c r="E20" i="2"/>
  <c r="D8" i="4" s="1"/>
  <c r="C20" i="2"/>
  <c r="C8" i="4" s="1"/>
  <c r="E25" i="2"/>
  <c r="H25" i="2"/>
  <c r="C9" i="4"/>
  <c r="I159" i="2"/>
  <c r="I69" i="2"/>
  <c r="J34" i="2"/>
  <c r="J91" i="2"/>
  <c r="J122" i="2"/>
  <c r="J137" i="2"/>
  <c r="J141" i="2"/>
  <c r="J145" i="2"/>
  <c r="J149" i="2"/>
  <c r="J153" i="2"/>
  <c r="J167" i="2"/>
  <c r="J174" i="2"/>
  <c r="J178" i="2"/>
  <c r="J182" i="2"/>
  <c r="J187" i="2"/>
  <c r="J200" i="2"/>
  <c r="J154" i="2"/>
  <c r="J152" i="2"/>
  <c r="J7" i="2"/>
  <c r="J30" i="2"/>
  <c r="J64" i="2"/>
  <c r="J107" i="2"/>
  <c r="J124" i="2"/>
  <c r="J8" i="2"/>
  <c r="J14" i="2"/>
  <c r="J18" i="2"/>
  <c r="J23" i="2"/>
  <c r="J31" i="2"/>
  <c r="J35" i="2"/>
  <c r="J44" i="2"/>
  <c r="J65" i="2"/>
  <c r="J79" i="2"/>
  <c r="J87" i="2"/>
  <c r="J92" i="2"/>
  <c r="J98" i="2"/>
  <c r="J108" i="2"/>
  <c r="J109" i="2"/>
  <c r="J113" i="2"/>
  <c r="J121" i="2"/>
  <c r="J59" i="2"/>
  <c r="J125" i="2"/>
  <c r="J199" i="2"/>
  <c r="J156" i="2"/>
  <c r="J17" i="2"/>
  <c r="J38" i="2"/>
  <c r="J97" i="2"/>
  <c r="J120" i="2"/>
  <c r="J198" i="2"/>
  <c r="J138" i="2"/>
  <c r="J142" i="2"/>
  <c r="J146" i="2"/>
  <c r="J150" i="2"/>
  <c r="J157" i="2"/>
  <c r="J171" i="2"/>
  <c r="J175" i="2"/>
  <c r="J179" i="2"/>
  <c r="J183" i="2"/>
  <c r="J192" i="2"/>
  <c r="J206" i="2"/>
  <c r="J39" i="2"/>
  <c r="J13" i="2"/>
  <c r="J78" i="2"/>
  <c r="J110" i="2"/>
  <c r="J115" i="2"/>
  <c r="J9" i="2"/>
  <c r="J15" i="2"/>
  <c r="J19" i="2"/>
  <c r="J24" i="2"/>
  <c r="J25" i="2" s="1"/>
  <c r="J32" i="2"/>
  <c r="J36" i="2"/>
  <c r="J105" i="2"/>
  <c r="J74" i="2"/>
  <c r="J82" i="2"/>
  <c r="J88" i="2"/>
  <c r="J93" i="2"/>
  <c r="J103" i="2"/>
  <c r="J51" i="2"/>
  <c r="J52" i="2"/>
  <c r="J114" i="2"/>
  <c r="J57" i="2"/>
  <c r="J60" i="2"/>
  <c r="J126" i="2"/>
  <c r="J22" i="2"/>
  <c r="J84" i="2"/>
  <c r="J112" i="2"/>
  <c r="J54" i="2"/>
  <c r="J135" i="2"/>
  <c r="J139" i="2"/>
  <c r="J143" i="2"/>
  <c r="J147" i="2"/>
  <c r="J151" i="2"/>
  <c r="J162" i="2"/>
  <c r="E32" i="4" s="1"/>
  <c r="J172" i="2"/>
  <c r="J176" i="2"/>
  <c r="J180" i="2"/>
  <c r="J184" i="2"/>
  <c r="J193" i="2"/>
  <c r="J99" i="2"/>
  <c r="J194" i="2"/>
  <c r="J10" i="2"/>
  <c r="J16" i="2"/>
  <c r="J21" i="2"/>
  <c r="J29" i="2"/>
  <c r="J33" i="2"/>
  <c r="J37" i="2"/>
  <c r="J106" i="2"/>
  <c r="J75" i="2"/>
  <c r="J83" i="2"/>
  <c r="J66" i="2"/>
  <c r="J94" i="2"/>
  <c r="J104" i="2"/>
  <c r="J50" i="2"/>
  <c r="J53" i="2"/>
  <c r="J116" i="2"/>
  <c r="J58" i="2"/>
  <c r="J123" i="2"/>
  <c r="J127" i="2"/>
  <c r="J40" i="2"/>
  <c r="J136" i="2"/>
  <c r="J140" i="2"/>
  <c r="J144" i="2"/>
  <c r="J148" i="2"/>
  <c r="J111" i="2"/>
  <c r="J166" i="2"/>
  <c r="J173" i="2"/>
  <c r="J177" i="2"/>
  <c r="J181" i="2"/>
  <c r="J185" i="2"/>
  <c r="J197" i="2"/>
  <c r="J155" i="2"/>
  <c r="J45" i="2"/>
  <c r="H132" i="2"/>
  <c r="J131" i="2"/>
  <c r="J132" i="2" s="1"/>
  <c r="E27" i="4" s="1"/>
  <c r="E37" i="1"/>
  <c r="C37" i="1"/>
  <c r="D37" i="1"/>
  <c r="H46" i="2"/>
  <c r="H80" i="2"/>
  <c r="E201" i="2"/>
  <c r="E100" i="1"/>
  <c r="D100" i="1"/>
  <c r="C100" i="1"/>
  <c r="E195" i="2"/>
  <c r="H168" i="2"/>
  <c r="H89" i="2"/>
  <c r="C67" i="2"/>
  <c r="C19" i="4" s="1"/>
  <c r="E46" i="2"/>
  <c r="D14" i="4" s="1"/>
  <c r="E80" i="2"/>
  <c r="H76" i="2"/>
  <c r="C207" i="2"/>
  <c r="C38" i="4" s="1"/>
  <c r="E89" i="2"/>
  <c r="E117" i="2"/>
  <c r="D25" i="4" s="1"/>
  <c r="E168" i="2"/>
  <c r="C76" i="2"/>
  <c r="C168" i="2"/>
  <c r="E207" i="2"/>
  <c r="D38" i="4" s="1"/>
  <c r="C89" i="2"/>
  <c r="C117" i="2"/>
  <c r="C25" i="4" s="1"/>
  <c r="E11" i="2"/>
  <c r="D7" i="4" s="1"/>
  <c r="E76" i="2"/>
  <c r="E85" i="2"/>
  <c r="E67" i="2"/>
  <c r="D19" i="4" s="1"/>
  <c r="E61" i="2"/>
  <c r="D18" i="4" s="1"/>
  <c r="E128" i="2"/>
  <c r="D26" i="4" s="1"/>
  <c r="E158" i="2"/>
  <c r="D28" i="4" s="1"/>
  <c r="H201" i="2"/>
  <c r="C201" i="2"/>
  <c r="H67" i="2"/>
  <c r="H95" i="2"/>
  <c r="H55" i="2"/>
  <c r="H128" i="2"/>
  <c r="H41" i="2"/>
  <c r="H195" i="2"/>
  <c r="H207" i="2"/>
  <c r="E41" i="2"/>
  <c r="D13" i="4" s="1"/>
  <c r="E95" i="2"/>
  <c r="E55" i="2"/>
  <c r="D17" i="4" s="1"/>
  <c r="H158" i="2"/>
  <c r="H11" i="2"/>
  <c r="H85" i="2"/>
  <c r="H117" i="2"/>
  <c r="H61" i="2"/>
  <c r="E188" i="2"/>
  <c r="C132" i="2"/>
  <c r="C27" i="4" s="1"/>
  <c r="C158" i="2"/>
  <c r="C28" i="4" s="1"/>
  <c r="C188" i="2"/>
  <c r="C195" i="2"/>
  <c r="C11" i="2"/>
  <c r="C7" i="4" s="1"/>
  <c r="C10" i="4" s="1"/>
  <c r="C41" i="2"/>
  <c r="C13" i="4" s="1"/>
  <c r="C46" i="2"/>
  <c r="C14" i="4" s="1"/>
  <c r="C80" i="2"/>
  <c r="C55" i="2"/>
  <c r="C17" i="4" s="1"/>
  <c r="C61" i="2"/>
  <c r="C18" i="4" s="1"/>
  <c r="C95" i="2"/>
  <c r="C85" i="2"/>
  <c r="C128" i="2"/>
  <c r="C26" i="4" s="1"/>
  <c r="C163" i="6" l="1"/>
  <c r="D163" i="6"/>
  <c r="C26" i="2"/>
  <c r="H26" i="2"/>
  <c r="D9" i="4"/>
  <c r="D10" i="4" s="1"/>
  <c r="D21" i="4" s="1"/>
  <c r="E26" i="2"/>
  <c r="E9" i="4"/>
  <c r="J20" i="2"/>
  <c r="E8" i="4" s="1"/>
  <c r="C15" i="4"/>
  <c r="C20" i="4" s="1"/>
  <c r="C21" i="4" s="1"/>
  <c r="D15" i="4"/>
  <c r="D20" i="4" s="1"/>
  <c r="J85" i="2"/>
  <c r="J195" i="2"/>
  <c r="J76" i="2"/>
  <c r="J46" i="2"/>
  <c r="E14" i="4" s="1"/>
  <c r="J201" i="2"/>
  <c r="J168" i="2"/>
  <c r="I160" i="2"/>
  <c r="I163" i="2" s="1"/>
  <c r="I203" i="2" s="1"/>
  <c r="J188" i="2"/>
  <c r="J207" i="2"/>
  <c r="E38" i="4" s="1"/>
  <c r="J158" i="2"/>
  <c r="E28" i="4" s="1"/>
  <c r="J128" i="2"/>
  <c r="E26" i="4" s="1"/>
  <c r="J61" i="2"/>
  <c r="E18" i="4" s="1"/>
  <c r="J55" i="2"/>
  <c r="E17" i="4" s="1"/>
  <c r="J117" i="2"/>
  <c r="E25" i="4" s="1"/>
  <c r="J95" i="2"/>
  <c r="J89" i="2"/>
  <c r="J80" i="2"/>
  <c r="J67" i="2"/>
  <c r="E19" i="4" s="1"/>
  <c r="J41" i="2"/>
  <c r="E13" i="4" s="1"/>
  <c r="E15" i="4" s="1"/>
  <c r="J11" i="2"/>
  <c r="E7" i="4" s="1"/>
  <c r="E207" i="1"/>
  <c r="C207" i="1"/>
  <c r="D207" i="1"/>
  <c r="H202" i="2"/>
  <c r="H47" i="2"/>
  <c r="E189" i="2"/>
  <c r="D35" i="4" s="1"/>
  <c r="E202" i="2"/>
  <c r="D36" i="4" s="1"/>
  <c r="C189" i="2"/>
  <c r="C35" i="4" s="1"/>
  <c r="C202" i="2"/>
  <c r="C36" i="4" s="1"/>
  <c r="C40" i="1"/>
  <c r="E40" i="1"/>
  <c r="D40" i="1"/>
  <c r="C100" i="2"/>
  <c r="E47" i="2"/>
  <c r="D46" i="2"/>
  <c r="H188" i="2"/>
  <c r="C47" i="2"/>
  <c r="E100" i="2"/>
  <c r="D24" i="4" s="1"/>
  <c r="D29" i="4" s="1"/>
  <c r="H100" i="2"/>
  <c r="E20" i="4" l="1"/>
  <c r="C203" i="6"/>
  <c r="D203" i="6"/>
  <c r="E10" i="4"/>
  <c r="J26" i="2"/>
  <c r="E21" i="4"/>
  <c r="D30" i="4"/>
  <c r="D33" i="4" s="1"/>
  <c r="D37" i="4" s="1"/>
  <c r="D39" i="4" s="1"/>
  <c r="F181" i="2"/>
  <c r="C159" i="2"/>
  <c r="D159" i="2" s="1"/>
  <c r="C24" i="4"/>
  <c r="C29" i="4" s="1"/>
  <c r="J47" i="2"/>
  <c r="J68" i="2" s="1"/>
  <c r="J202" i="2"/>
  <c r="E36" i="4" s="1"/>
  <c r="I208" i="2"/>
  <c r="J100" i="2"/>
  <c r="J189" i="2"/>
  <c r="E35" i="4" s="1"/>
  <c r="H68" i="2"/>
  <c r="H69" i="2" s="1"/>
  <c r="H189" i="2"/>
  <c r="E210" i="1"/>
  <c r="D210" i="1"/>
  <c r="C210" i="1"/>
  <c r="F188" i="2"/>
  <c r="F124" i="2"/>
  <c r="F136" i="2"/>
  <c r="F41" i="2"/>
  <c r="F7" i="2"/>
  <c r="F10" i="2"/>
  <c r="F186" i="2"/>
  <c r="F179" i="2"/>
  <c r="F156" i="2"/>
  <c r="F66" i="2"/>
  <c r="F185" i="2"/>
  <c r="F87" i="2"/>
  <c r="F11" i="2"/>
  <c r="F54" i="2"/>
  <c r="F131" i="2"/>
  <c r="F67" i="2"/>
  <c r="F166" i="2"/>
  <c r="F155" i="2"/>
  <c r="F22" i="2"/>
  <c r="F74" i="2"/>
  <c r="F152" i="2"/>
  <c r="F184" i="2"/>
  <c r="F25" i="2"/>
  <c r="F44" i="2"/>
  <c r="F192" i="2"/>
  <c r="F194" i="2"/>
  <c r="F176" i="2"/>
  <c r="F140" i="2"/>
  <c r="F18" i="2"/>
  <c r="F31" i="2"/>
  <c r="F58" i="2"/>
  <c r="F199" i="2"/>
  <c r="F162" i="2"/>
  <c r="F23" i="2"/>
  <c r="F39" i="2"/>
  <c r="F143" i="2"/>
  <c r="F200" i="2"/>
  <c r="F17" i="2"/>
  <c r="F95" i="2"/>
  <c r="F189" i="2"/>
  <c r="F97" i="2"/>
  <c r="F171" i="2"/>
  <c r="F29" i="2"/>
  <c r="F60" i="2"/>
  <c r="F180" i="2"/>
  <c r="F78" i="2"/>
  <c r="F110" i="2"/>
  <c r="F146" i="2"/>
  <c r="F9" i="2"/>
  <c r="F40" i="2"/>
  <c r="F123" i="2"/>
  <c r="F197" i="2"/>
  <c r="F92" i="2"/>
  <c r="F202" i="2"/>
  <c r="F126" i="2"/>
  <c r="F35" i="2"/>
  <c r="F91" i="2"/>
  <c r="F153" i="2"/>
  <c r="F32" i="2"/>
  <c r="F147" i="2"/>
  <c r="F16" i="2"/>
  <c r="F26" i="2"/>
  <c r="F175" i="2"/>
  <c r="F53" i="2"/>
  <c r="F94" i="2"/>
  <c r="F106" i="2"/>
  <c r="F103" i="2"/>
  <c r="F113" i="2"/>
  <c r="F117" i="2"/>
  <c r="F114" i="2"/>
  <c r="F115" i="2"/>
  <c r="F51" i="2"/>
  <c r="F154" i="2"/>
  <c r="F125" i="2"/>
  <c r="F206" i="2"/>
  <c r="F178" i="2"/>
  <c r="F122" i="2"/>
  <c r="F139" i="2"/>
  <c r="F50" i="2"/>
  <c r="F183" i="2"/>
  <c r="F64" i="2"/>
  <c r="F132" i="2"/>
  <c r="F57" i="2"/>
  <c r="F109" i="2"/>
  <c r="F104" i="2"/>
  <c r="F112" i="2"/>
  <c r="F172" i="2"/>
  <c r="F116" i="2"/>
  <c r="F105" i="2"/>
  <c r="F8" i="2"/>
  <c r="F80" i="2"/>
  <c r="F19" i="2"/>
  <c r="F30" i="2"/>
  <c r="F46" i="2"/>
  <c r="F24" i="2"/>
  <c r="F15" i="2"/>
  <c r="F34" i="2"/>
  <c r="F138" i="2"/>
  <c r="F38" i="2"/>
  <c r="F75" i="2"/>
  <c r="F79" i="2"/>
  <c r="F151" i="2"/>
  <c r="F99" i="2"/>
  <c r="F174" i="2"/>
  <c r="F128" i="2"/>
  <c r="F14" i="2"/>
  <c r="F89" i="2"/>
  <c r="F135" i="2"/>
  <c r="F187" i="2"/>
  <c r="F107" i="2"/>
  <c r="F193" i="2"/>
  <c r="F59" i="2"/>
  <c r="F195" i="2"/>
  <c r="F21" i="2"/>
  <c r="F111" i="2"/>
  <c r="F158" i="2"/>
  <c r="F98" i="2"/>
  <c r="F36" i="2"/>
  <c r="F13" i="2"/>
  <c r="F167" i="2"/>
  <c r="F127" i="2"/>
  <c r="F121" i="2"/>
  <c r="F76" i="2"/>
  <c r="F201" i="2"/>
  <c r="F198" i="2"/>
  <c r="F52" i="2"/>
  <c r="F83" i="2"/>
  <c r="F85" i="2"/>
  <c r="F88" i="2"/>
  <c r="F141" i="2"/>
  <c r="F82" i="2"/>
  <c r="F148" i="2"/>
  <c r="F142" i="2"/>
  <c r="F150" i="2"/>
  <c r="F157" i="2"/>
  <c r="F207" i="2"/>
  <c r="F168" i="2"/>
  <c r="F173" i="2"/>
  <c r="F145" i="2"/>
  <c r="F33" i="2"/>
  <c r="F177" i="2"/>
  <c r="F149" i="2"/>
  <c r="F84" i="2"/>
  <c r="F108" i="2"/>
  <c r="F137" i="2"/>
  <c r="F65" i="2"/>
  <c r="F120" i="2"/>
  <c r="F144" i="2"/>
  <c r="F37" i="2"/>
  <c r="F182" i="2"/>
  <c r="F45" i="2"/>
  <c r="F93" i="2"/>
  <c r="D158" i="2"/>
  <c r="D47" i="2"/>
  <c r="H159" i="2"/>
  <c r="D128" i="2"/>
  <c r="D95" i="2"/>
  <c r="D195" i="2"/>
  <c r="D41" i="2"/>
  <c r="D188" i="2"/>
  <c r="D100" i="2"/>
  <c r="D80" i="2"/>
  <c r="D202" i="2"/>
  <c r="D85" i="2"/>
  <c r="D189" i="2"/>
  <c r="F100" i="2"/>
  <c r="E159" i="2"/>
  <c r="F159" i="2" s="1"/>
  <c r="D132" i="2"/>
  <c r="D11" i="2"/>
  <c r="C68" i="2"/>
  <c r="F47" i="2"/>
  <c r="E68" i="2"/>
  <c r="E69" i="2" s="1"/>
  <c r="D76" i="2"/>
  <c r="D199" i="2"/>
  <c r="D173" i="2"/>
  <c r="D8" i="2"/>
  <c r="D87" i="2"/>
  <c r="D192" i="2"/>
  <c r="D67" i="2"/>
  <c r="D122" i="2"/>
  <c r="D58" i="2"/>
  <c r="D113" i="2"/>
  <c r="D125" i="2"/>
  <c r="D184" i="2"/>
  <c r="D14" i="2"/>
  <c r="D185" i="2"/>
  <c r="D147" i="2"/>
  <c r="D183" i="2"/>
  <c r="D144" i="2"/>
  <c r="D176" i="2"/>
  <c r="D36" i="2"/>
  <c r="D38" i="2"/>
  <c r="D9" i="2"/>
  <c r="D174" i="2"/>
  <c r="D59" i="2"/>
  <c r="D103" i="2"/>
  <c r="D181" i="2"/>
  <c r="D177" i="2"/>
  <c r="D151" i="2"/>
  <c r="D124" i="2"/>
  <c r="D166" i="2"/>
  <c r="D30" i="2"/>
  <c r="D98" i="2"/>
  <c r="D39" i="2"/>
  <c r="D7" i="2"/>
  <c r="D187" i="2"/>
  <c r="D83" i="2"/>
  <c r="D18" i="2"/>
  <c r="D145" i="2"/>
  <c r="D16" i="2"/>
  <c r="D152" i="2"/>
  <c r="D194" i="2"/>
  <c r="D175" i="2"/>
  <c r="D153" i="2"/>
  <c r="D104" i="2"/>
  <c r="D154" i="2"/>
  <c r="D143" i="2"/>
  <c r="D167" i="2"/>
  <c r="D33" i="2"/>
  <c r="D99" i="2"/>
  <c r="D109" i="2"/>
  <c r="D108" i="2"/>
  <c r="D127" i="2"/>
  <c r="D157" i="2"/>
  <c r="D121" i="2"/>
  <c r="D52" i="2"/>
  <c r="D135" i="2"/>
  <c r="D107" i="2"/>
  <c r="D75" i="2"/>
  <c r="D206" i="2"/>
  <c r="D37" i="2"/>
  <c r="D51" i="2"/>
  <c r="D74" i="2"/>
  <c r="D112" i="2"/>
  <c r="D114" i="2"/>
  <c r="D207" i="2"/>
  <c r="D66" i="2"/>
  <c r="D40" i="2"/>
  <c r="D137" i="2"/>
  <c r="D200" i="2"/>
  <c r="D23" i="2"/>
  <c r="D19" i="2"/>
  <c r="D57" i="2"/>
  <c r="D26" i="2"/>
  <c r="D44" i="2"/>
  <c r="D136" i="2"/>
  <c r="D182" i="2"/>
  <c r="D53" i="2"/>
  <c r="D138" i="2"/>
  <c r="D106" i="2"/>
  <c r="D198" i="2"/>
  <c r="D65" i="2"/>
  <c r="D162" i="2"/>
  <c r="D91" i="2"/>
  <c r="D78" i="2"/>
  <c r="D146" i="2"/>
  <c r="D29" i="2"/>
  <c r="D149" i="2"/>
  <c r="D148" i="2"/>
  <c r="D97" i="2"/>
  <c r="D84" i="2"/>
  <c r="D115" i="2"/>
  <c r="D116" i="2"/>
  <c r="D32" i="2"/>
  <c r="D31" i="2"/>
  <c r="D156" i="2"/>
  <c r="D111" i="2"/>
  <c r="D15" i="2"/>
  <c r="D178" i="2"/>
  <c r="D142" i="2"/>
  <c r="D123" i="2"/>
  <c r="D172" i="2"/>
  <c r="D17" i="2"/>
  <c r="D201" i="2"/>
  <c r="D140" i="2"/>
  <c r="D139" i="2"/>
  <c r="D126" i="2"/>
  <c r="D171" i="2"/>
  <c r="D110" i="2"/>
  <c r="D64" i="2"/>
  <c r="D155" i="2"/>
  <c r="D22" i="2"/>
  <c r="D88" i="2"/>
  <c r="D92" i="2"/>
  <c r="D54" i="2"/>
  <c r="D10" i="2"/>
  <c r="D197" i="2"/>
  <c r="D13" i="2"/>
  <c r="D105" i="2"/>
  <c r="D150" i="2"/>
  <c r="D141" i="2"/>
  <c r="D94" i="2"/>
  <c r="D35" i="2"/>
  <c r="D93" i="2"/>
  <c r="D168" i="2"/>
  <c r="D21" i="2"/>
  <c r="D117" i="2"/>
  <c r="D24" i="2"/>
  <c r="D120" i="2"/>
  <c r="D131" i="2"/>
  <c r="D180" i="2"/>
  <c r="D186" i="2"/>
  <c r="D179" i="2"/>
  <c r="D50" i="2"/>
  <c r="D34" i="2"/>
  <c r="D60" i="2"/>
  <c r="D82" i="2"/>
  <c r="D89" i="2"/>
  <c r="D79" i="2"/>
  <c r="D193" i="2"/>
  <c r="D45" i="2"/>
  <c r="D25" i="2"/>
  <c r="D208" i="6" l="1"/>
  <c r="C208" i="6"/>
  <c r="J159" i="2"/>
  <c r="E24" i="4"/>
  <c r="E29" i="4" s="1"/>
  <c r="E30" i="4"/>
  <c r="E33" i="4" s="1"/>
  <c r="E37" i="4" s="1"/>
  <c r="E39" i="4" s="1"/>
  <c r="F20" i="2"/>
  <c r="D20" i="2"/>
  <c r="C30" i="4"/>
  <c r="C33" i="4" s="1"/>
  <c r="C37" i="4" s="1"/>
  <c r="C39" i="4" s="1"/>
  <c r="K172" i="2"/>
  <c r="K94" i="2"/>
  <c r="K9" i="2"/>
  <c r="K31" i="2"/>
  <c r="K171" i="2"/>
  <c r="K93" i="2"/>
  <c r="K152" i="2"/>
  <c r="K149" i="2"/>
  <c r="K68" i="2"/>
  <c r="K14" i="2"/>
  <c r="K19" i="2"/>
  <c r="K140" i="2"/>
  <c r="K54" i="2"/>
  <c r="K162" i="2"/>
  <c r="K176" i="2"/>
  <c r="K99" i="2"/>
  <c r="K50" i="2"/>
  <c r="K126" i="2"/>
  <c r="K40" i="2"/>
  <c r="K85" i="2"/>
  <c r="K80" i="2"/>
  <c r="K76" i="2"/>
  <c r="K157" i="2"/>
  <c r="K32" i="2"/>
  <c r="K138" i="2"/>
  <c r="J69" i="2"/>
  <c r="K159" i="2"/>
  <c r="K84" i="2"/>
  <c r="K46" i="2"/>
  <c r="K200" i="2"/>
  <c r="K158" i="2"/>
  <c r="K83" i="2"/>
  <c r="K106" i="2"/>
  <c r="K141" i="2"/>
  <c r="K57" i="2"/>
  <c r="K13" i="2"/>
  <c r="K206" i="2"/>
  <c r="K128" i="2"/>
  <c r="K44" i="2"/>
  <c r="K145" i="2"/>
  <c r="K166" i="2"/>
  <c r="K89" i="2"/>
  <c r="K193" i="2"/>
  <c r="K116" i="2"/>
  <c r="K174" i="2"/>
  <c r="K10" i="2"/>
  <c r="K192" i="2"/>
  <c r="K78" i="2"/>
  <c r="K33" i="2"/>
  <c r="K180" i="2"/>
  <c r="K41" i="2"/>
  <c r="K67" i="2"/>
  <c r="K114" i="2"/>
  <c r="K151" i="2"/>
  <c r="K74" i="2"/>
  <c r="K26" i="2"/>
  <c r="K144" i="2"/>
  <c r="K150" i="2"/>
  <c r="K30" i="2"/>
  <c r="K131" i="2"/>
  <c r="K45" i="2"/>
  <c r="K182" i="2"/>
  <c r="K195" i="2"/>
  <c r="K120" i="2"/>
  <c r="K34" i="2"/>
  <c r="K107" i="2"/>
  <c r="K155" i="2"/>
  <c r="K79" i="2"/>
  <c r="K183" i="2"/>
  <c r="K108" i="2"/>
  <c r="K153" i="2"/>
  <c r="K37" i="2"/>
  <c r="K198" i="2"/>
  <c r="K17" i="2"/>
  <c r="K103" i="2"/>
  <c r="K91" i="2"/>
  <c r="K127" i="2"/>
  <c r="K51" i="2"/>
  <c r="K104" i="2"/>
  <c r="K207" i="2"/>
  <c r="K143" i="2"/>
  <c r="K59" i="2"/>
  <c r="K8" i="2"/>
  <c r="K60" i="2"/>
  <c r="K142" i="2"/>
  <c r="K58" i="2"/>
  <c r="K121" i="2"/>
  <c r="K35" i="2"/>
  <c r="K87" i="2"/>
  <c r="K185" i="2"/>
  <c r="K110" i="2"/>
  <c r="K24" i="2"/>
  <c r="K39" i="2"/>
  <c r="K147" i="2"/>
  <c r="K53" i="2"/>
  <c r="K175" i="2"/>
  <c r="K98" i="2"/>
  <c r="K115" i="2"/>
  <c r="K123" i="2"/>
  <c r="K16" i="2"/>
  <c r="K66" i="2"/>
  <c r="K125" i="2"/>
  <c r="K117" i="2"/>
  <c r="K18" i="2"/>
  <c r="K173" i="2"/>
  <c r="K75" i="2"/>
  <c r="K184" i="2"/>
  <c r="K136" i="2"/>
  <c r="K135" i="2"/>
  <c r="K47" i="2"/>
  <c r="K22" i="2"/>
  <c r="K132" i="2"/>
  <c r="K36" i="2"/>
  <c r="K197" i="2"/>
  <c r="K111" i="2"/>
  <c r="K25" i="2"/>
  <c r="K21" i="2"/>
  <c r="K177" i="2"/>
  <c r="K100" i="2"/>
  <c r="K15" i="2"/>
  <c r="K124" i="2"/>
  <c r="K139" i="2"/>
  <c r="K23" i="2"/>
  <c r="K88" i="2"/>
  <c r="K64" i="2"/>
  <c r="K199" i="2"/>
  <c r="K122" i="2"/>
  <c r="K186" i="2"/>
  <c r="K167" i="2"/>
  <c r="K38" i="2"/>
  <c r="K154" i="2"/>
  <c r="K65" i="2"/>
  <c r="K179" i="2"/>
  <c r="K188" i="2"/>
  <c r="K113" i="2"/>
  <c r="K29" i="2"/>
  <c r="K137" i="2"/>
  <c r="K187" i="2"/>
  <c r="K112" i="2"/>
  <c r="K97" i="2"/>
  <c r="K178" i="2"/>
  <c r="K92" i="2"/>
  <c r="K95" i="2"/>
  <c r="K156" i="2"/>
  <c r="K194" i="2"/>
  <c r="K146" i="2"/>
  <c r="K181" i="2"/>
  <c r="K105" i="2"/>
  <c r="K82" i="2"/>
  <c r="K148" i="2"/>
  <c r="K109" i="2"/>
  <c r="K52" i="2"/>
  <c r="K7" i="2"/>
  <c r="K168" i="2"/>
  <c r="K11" i="2"/>
  <c r="K189" i="2"/>
  <c r="C1" i="1"/>
  <c r="D1" i="1"/>
  <c r="E1" i="1"/>
  <c r="E160" i="2"/>
  <c r="E163" i="2" s="1"/>
  <c r="H160" i="2"/>
  <c r="D68" i="2"/>
  <c r="C69" i="2"/>
  <c r="C160" i="2" s="1"/>
  <c r="C163" i="2" s="1"/>
  <c r="F61" i="2"/>
  <c r="F55" i="2"/>
  <c r="D61" i="2"/>
  <c r="F68" i="2"/>
  <c r="D55" i="2"/>
  <c r="K20" i="2" l="1"/>
  <c r="K61" i="2"/>
  <c r="K201" i="2"/>
  <c r="K202" i="2" s="1"/>
  <c r="J160" i="2"/>
  <c r="K69" i="2"/>
  <c r="K55" i="2"/>
  <c r="H163" i="2"/>
  <c r="H203" i="2" s="1"/>
  <c r="D69" i="2"/>
  <c r="F69" i="2"/>
  <c r="J163" i="2" l="1"/>
  <c r="K160" i="2"/>
  <c r="H208" i="2"/>
  <c r="F160" i="2"/>
  <c r="D160" i="2"/>
  <c r="J203" i="2" l="1"/>
  <c r="J208" i="2" s="1"/>
  <c r="K208" i="2" s="1"/>
  <c r="K163" i="2"/>
  <c r="K203" i="2" s="1"/>
  <c r="E203" i="2"/>
  <c r="F163" i="2"/>
  <c r="C203" i="2"/>
  <c r="D163" i="2"/>
  <c r="C208" i="2" l="1"/>
  <c r="E208" i="2"/>
  <c r="D203" i="2"/>
  <c r="F203" i="2"/>
  <c r="F208" i="2" l="1"/>
  <c r="D208" i="2"/>
</calcChain>
</file>

<file path=xl/sharedStrings.xml><?xml version="1.0" encoding="utf-8"?>
<sst xmlns="http://schemas.openxmlformats.org/spreadsheetml/2006/main" count="782" uniqueCount="211">
  <si>
    <t>Magazzino Finale</t>
  </si>
  <si>
    <t>CONTO ECONOMICO</t>
  </si>
  <si>
    <t>RICAVI</t>
  </si>
  <si>
    <t>VENDITE ITALIA</t>
  </si>
  <si>
    <t>VENDITE VARIE ITALIA</t>
  </si>
  <si>
    <t>CONTESTAZIONI CLIENTI IT.</t>
  </si>
  <si>
    <t>RESI DA CLIENTI ITALIA</t>
  </si>
  <si>
    <t>VENDITE ESTERO</t>
  </si>
  <si>
    <t>VENDITE CEE</t>
  </si>
  <si>
    <t>VENDITE VARIE CEE</t>
  </si>
  <si>
    <t>CONTESTAZIONI CLIENTI CEE</t>
  </si>
  <si>
    <t>RESI DA CLIENTI CEE</t>
  </si>
  <si>
    <t>VENDITE EXTRA CEE</t>
  </si>
  <si>
    <t>VENDITE VARIE EXTRA CEE</t>
  </si>
  <si>
    <t>CONTEST. CLIENTI ESTERO</t>
  </si>
  <si>
    <t>RESI DA CLIENTIO ESTERO</t>
  </si>
  <si>
    <t>VENDITE CESP. AMMORTIZZABILI</t>
  </si>
  <si>
    <t>INTERESSI TERZI</t>
  </si>
  <si>
    <t>INTERESSI ATTIVI BANCARI</t>
  </si>
  <si>
    <t>Totale interessi attivi</t>
  </si>
  <si>
    <t>PLUSVALENZE</t>
  </si>
  <si>
    <t>SOPRAVENIENZE ATTIVE</t>
  </si>
  <si>
    <t>Totale plusvalenze</t>
  </si>
  <si>
    <t>TOTALE RICAVI</t>
  </si>
  <si>
    <t xml:space="preserve">Totale  </t>
  </si>
  <si>
    <t>COSTI:</t>
  </si>
  <si>
    <t>Magazzino Iniziale</t>
  </si>
  <si>
    <t>RIMAN.INIZ.PROD.FINITI</t>
  </si>
  <si>
    <t>RIMAN.INIZ.MATERIE PRIME</t>
  </si>
  <si>
    <t>Totale Magazzino Iniziale</t>
  </si>
  <si>
    <t>MAGAZZINO ACQUISTI</t>
  </si>
  <si>
    <t>TRAFILATI A FREDDO</t>
  </si>
  <si>
    <t>LAMINATI A CALDO</t>
  </si>
  <si>
    <t>PIENI X STELO E BARRE CRO</t>
  </si>
  <si>
    <t>IMBALLI</t>
  </si>
  <si>
    <t>TRASPORTO ACQUISTI</t>
  </si>
  <si>
    <t>RESI A FORNITORI</t>
  </si>
  <si>
    <t>STELI TUBI SALDATI</t>
  </si>
  <si>
    <t>TRAFILATI FREDDO SALDATI</t>
  </si>
  <si>
    <t>TUBI INOX SS.FIN.A FREDDO</t>
  </si>
  <si>
    <t>CONTESTAZIONE FORNITORI</t>
  </si>
  <si>
    <t>Totale materie prime</t>
  </si>
  <si>
    <t>COSTI INDUSTRIALI</t>
  </si>
  <si>
    <t>SPESE INDUSTRIALI VARIE</t>
  </si>
  <si>
    <t>MATERIALE CONSUMO</t>
  </si>
  <si>
    <t>UTENSILERIA</t>
  </si>
  <si>
    <t>Totale Costi Industriali</t>
  </si>
  <si>
    <t>PAGHE STIPENDI E CONTRIB.</t>
  </si>
  <si>
    <t>MANOPERA</t>
  </si>
  <si>
    <t>CONTRIBUTI MANOPERA</t>
  </si>
  <si>
    <t>IMPIEGATI</t>
  </si>
  <si>
    <t>STIPENDI IMPIEGATI</t>
  </si>
  <si>
    <t>CONTRIBUTI IMPIEGATI</t>
  </si>
  <si>
    <t>QUADRI</t>
  </si>
  <si>
    <t>Stipendio quadri</t>
  </si>
  <si>
    <t>contributi quadri</t>
  </si>
  <si>
    <t>COLLABORATORI</t>
  </si>
  <si>
    <t>DIRIGENTI</t>
  </si>
  <si>
    <t>STIPENDI DIRIGENTI</t>
  </si>
  <si>
    <t>CONTRIBUTI DIRIGENTI</t>
  </si>
  <si>
    <t>CONTRIBUTI INAIL</t>
  </si>
  <si>
    <t>ACCANTONAM TFR DEL PERIODO</t>
  </si>
  <si>
    <t>Totale Paghe Stip. E contr.</t>
  </si>
  <si>
    <t>SPESE INDUSTRIALI</t>
  </si>
  <si>
    <t>ACQUISTI DI SERVIZI:</t>
  </si>
  <si>
    <t>MANUT. MACCH. E IMP.</t>
  </si>
  <si>
    <t>ACQUA</t>
  </si>
  <si>
    <t>ENERGIA E FORZA MOTRICE</t>
  </si>
  <si>
    <t>C.TO LAV.LEV.TORN-STELI</t>
  </si>
  <si>
    <t>CTO LAV.- ALES E LEVIG</t>
  </si>
  <si>
    <t>MANUT.IMP.DI FABBRICATI</t>
  </si>
  <si>
    <t>RISCALDAMENTO</t>
  </si>
  <si>
    <t>C.TO LAVOR. CROMATURA</t>
  </si>
  <si>
    <t>C.TO LAVOR. PEZZI A DIS.</t>
  </si>
  <si>
    <t xml:space="preserve">olio per luibrificare </t>
  </si>
  <si>
    <t>sistema qualità</t>
  </si>
  <si>
    <t>attrezzi infer. 516</t>
  </si>
  <si>
    <t>COSTI COMMERCIALI</t>
  </si>
  <si>
    <t>SPESE TELEFONICHE</t>
  </si>
  <si>
    <t>SPESE PUBBLICITA</t>
  </si>
  <si>
    <t>TRASPORTI DI VENDITA</t>
  </si>
  <si>
    <t>PROVVIGIONI EXPORT</t>
  </si>
  <si>
    <t>CATALOGHI E FIERE</t>
  </si>
  <si>
    <t>N.S. VIAGGI</t>
  </si>
  <si>
    <t>SPESE COMM.LI VARIE</t>
  </si>
  <si>
    <t>ABBUONI E SCONTI</t>
  </si>
  <si>
    <t>SPESE SOFTWARE</t>
  </si>
  <si>
    <t>RIST. E SPESE RAPPRESENT.</t>
  </si>
  <si>
    <t>SPESE CELLULARI</t>
  </si>
  <si>
    <t>Totale Costi Commerciali</t>
  </si>
  <si>
    <t>SISTEMA QUALITA</t>
  </si>
  <si>
    <t>MANUTENZ STRUM.QUALITA</t>
  </si>
  <si>
    <t>Totale sistema qualità</t>
  </si>
  <si>
    <t>SPESE GENERALI VARIE:</t>
  </si>
  <si>
    <t>EMOLUMENTO AMMINISTRATORE</t>
  </si>
  <si>
    <t>CONTR. INPS AMM.RE</t>
  </si>
  <si>
    <t>EMOLUMENTO SINDACALE</t>
  </si>
  <si>
    <t>CONSULENZE</t>
  </si>
  <si>
    <t>ASSICURAZIONI</t>
  </si>
  <si>
    <t>SPESE AMMINISTRATIVE</t>
  </si>
  <si>
    <t>CANCELLERIA</t>
  </si>
  <si>
    <t>BENEFICENZA</t>
  </si>
  <si>
    <t>POSTELEGRAFONICHE</t>
  </si>
  <si>
    <t>LEGALI E NOTARILI</t>
  </si>
  <si>
    <t>MANUT.MACCH.UFF.</t>
  </si>
  <si>
    <t>SPESE BANCARIE</t>
  </si>
  <si>
    <t>SPESE GENERALI VARIE</t>
  </si>
  <si>
    <t>SPESE PER AUTOMEZZI</t>
  </si>
  <si>
    <t>MANUTENZIONE AUTOMEZZI</t>
  </si>
  <si>
    <t>spese PER AUTOVETTURE</t>
  </si>
  <si>
    <t>MANUTENZIONE AUTOVETTURE</t>
  </si>
  <si>
    <t>AFFITTI PASSIVI</t>
  </si>
  <si>
    <t>OMAGGI</t>
  </si>
  <si>
    <t>Totale spese generali varie</t>
  </si>
  <si>
    <t>ACCANTONAMENTO IMPOSTE</t>
  </si>
  <si>
    <t>Totale imposte e varie</t>
  </si>
  <si>
    <t>COSTI DIVERSI</t>
  </si>
  <si>
    <t>DIFFERENZE CAMBIO PASS.</t>
  </si>
  <si>
    <t>PERDITE SU CREDITI</t>
  </si>
  <si>
    <t>MINUSV. ALIEN. CESPITI</t>
  </si>
  <si>
    <t>Totale costi diversi</t>
  </si>
  <si>
    <t>INTERESSI PASSIVI</t>
  </si>
  <si>
    <t>INTERESSI PASSIVI C/C</t>
  </si>
  <si>
    <t>INTERESSI PASSIVI SBF</t>
  </si>
  <si>
    <t>INT. PASS. ANTICIP.EXP.</t>
  </si>
  <si>
    <t>INT.PASS.ANTICIP.IMPORT</t>
  </si>
  <si>
    <t>Totale oneri finanziari</t>
  </si>
  <si>
    <t>INTERESSI FINANZ. SAN PAOLO</t>
  </si>
  <si>
    <t>INTERESSI FINANZ. POP. BERGAMO</t>
  </si>
  <si>
    <t>INTERESSI FINANZ, BMW</t>
  </si>
  <si>
    <t>INTERESSI PASS. ERARIO</t>
  </si>
  <si>
    <t xml:space="preserve">INTERESSI FINANZ. INTESA </t>
  </si>
  <si>
    <t>INTERESSI FINANZ. DESIO</t>
  </si>
  <si>
    <t>INTERESSI FINANZ. POP. MILANO</t>
  </si>
  <si>
    <t>ACCANTONAM PER AMMORTAMENTI</t>
  </si>
  <si>
    <t xml:space="preserve">ACCANTONAM. PER SVALUT. CREDITI </t>
  </si>
  <si>
    <t xml:space="preserve">UTILE DEL PERIODO </t>
  </si>
  <si>
    <t>CONTRIBUTI COLLABORATORI</t>
  </si>
  <si>
    <t xml:space="preserve">MANUT. FABBRICATI </t>
  </si>
  <si>
    <t>IMU</t>
  </si>
  <si>
    <t>SOPRAVENIENZE PASSIVE</t>
  </si>
  <si>
    <t>INTERESSI DILAZIONE FORNITORI</t>
  </si>
  <si>
    <t>COLLABORATORI OCCASIONALI</t>
  </si>
  <si>
    <t>DIFFERENZA CAMBIO ATTIVA</t>
  </si>
  <si>
    <t xml:space="preserve">Totale costi </t>
  </si>
  <si>
    <t>ACCANT. TFR MANOPERA</t>
  </si>
  <si>
    <t>ACCANT. TFR IMPIEGATI</t>
  </si>
  <si>
    <t>SPESE INDUSTR. VARIE</t>
  </si>
  <si>
    <t>RIMBORSI CHILOMETRICI</t>
  </si>
  <si>
    <t xml:space="preserve"> </t>
  </si>
  <si>
    <t>Consumi</t>
  </si>
  <si>
    <t>EBITDA</t>
  </si>
  <si>
    <t>EBIT</t>
  </si>
  <si>
    <t xml:space="preserve">  </t>
  </si>
  <si>
    <t>Altri</t>
  </si>
  <si>
    <t>ONERI VARI DIP.</t>
  </si>
  <si>
    <t>RIMBORSO CHILOMETRICO</t>
  </si>
  <si>
    <t>premio consumo fornitore</t>
  </si>
  <si>
    <t xml:space="preserve">ALTRI RICAVI E PROVENTI </t>
  </si>
  <si>
    <t>ACCANT.TFR QUADRI</t>
  </si>
  <si>
    <t>ACCANT.TFR DIRIGENTI</t>
  </si>
  <si>
    <t>REG.NE DIV. UTILI</t>
  </si>
  <si>
    <t>INTER.POP.MI 2012</t>
  </si>
  <si>
    <t>INTER.CRED.BERGAM.  2014 - SU 1000000</t>
  </si>
  <si>
    <t>INTER. FINANZ. BPBERGAMO 2014 SU 500000</t>
  </si>
  <si>
    <t>SPESE INDETRAIBILI</t>
  </si>
  <si>
    <t>ACQUISTI</t>
  </si>
  <si>
    <t>Variazioni magazzino</t>
  </si>
  <si>
    <t>PROVENTI/ONERI STRAORDINARI</t>
  </si>
  <si>
    <t>RISULTATO PRIMA DELLE IMPOSTE</t>
  </si>
  <si>
    <t>MESSA A DISPOSIZIONE FONDI BANCHE</t>
  </si>
  <si>
    <t>TA-RI</t>
  </si>
  <si>
    <t>TA-SI</t>
  </si>
  <si>
    <t>imposte e tasse agenzia entrate 2015</t>
  </si>
  <si>
    <t>C.TO LAVOR.LEV.TORN.STELI</t>
  </si>
  <si>
    <t>NOLEGGIO LUNGO TERMINE</t>
  </si>
  <si>
    <t>TUBI DIN 2394</t>
  </si>
  <si>
    <t>SPEZZONI DIAMETRIO VARI</t>
  </si>
  <si>
    <t>ONERI VARI DIP. Metasalute</t>
  </si>
  <si>
    <t>C.TO LAVOR. LEV .TORN.</t>
  </si>
  <si>
    <t>TUBI DIN</t>
  </si>
  <si>
    <t>SPEZZONI VARI</t>
  </si>
  <si>
    <t>NOLEGGIO LT</t>
  </si>
  <si>
    <t>SCONTI</t>
  </si>
  <si>
    <t>LAVORAZIONI ESTERNE</t>
  </si>
  <si>
    <t>COSTI VARIABILI</t>
  </si>
  <si>
    <t>COSTI VARIABILI COMMERCIALI</t>
  </si>
  <si>
    <t>COSTO LAVORO</t>
  </si>
  <si>
    <t>TOTALE COSTI VARIABILI</t>
  </si>
  <si>
    <t>MARGINE DI CONTRIBUZIONE</t>
  </si>
  <si>
    <t>COSTI FISSI</t>
  </si>
  <si>
    <t>TOTALE COSTI FISSI</t>
  </si>
  <si>
    <t>AMMORTAMENTI</t>
  </si>
  <si>
    <t>Gestione finanziaria, netta</t>
  </si>
  <si>
    <t>Gestione straordinaria, netta</t>
  </si>
  <si>
    <t xml:space="preserve">IMPOSTE  </t>
  </si>
  <si>
    <t>Interessi passivi</t>
  </si>
  <si>
    <t>PREMIO CONSUMO FORNITORE</t>
  </si>
  <si>
    <t>MAGAZZINO FINALE</t>
  </si>
  <si>
    <t>31.12.2018</t>
  </si>
  <si>
    <t>31.12.2019</t>
  </si>
  <si>
    <t>Bil Ver</t>
  </si>
  <si>
    <t>Aggiustamenti</t>
  </si>
  <si>
    <t>Report</t>
  </si>
  <si>
    <t>ACCANTONAMENTO IRES IRAP</t>
  </si>
  <si>
    <t>GESTIONE FINANZIARIA NETTA</t>
  </si>
  <si>
    <t>IMPOSTE</t>
  </si>
  <si>
    <t>VARIAZIONI MAGAZZINO</t>
  </si>
  <si>
    <t>CONSUMI</t>
  </si>
  <si>
    <t>RISULTATO NETTO</t>
  </si>
  <si>
    <t>31.3.2020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</si>
</sst>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0" fillId="0" borderId="0" xfId="0" applyFont="1"/>
    <xf numFmtId="4" fontId="0" fillId="0" borderId="0" xfId="0" applyNumberFormat="1"/>
    <xf numFmtId="0" fontId="0" fillId="0" borderId="0" xfId="0" applyFill="1"/>
    <xf numFmtId="4" fontId="8" fillId="0" borderId="0" xfId="0" applyNumberFormat="1" applyFont="1" applyFill="1"/>
    <xf numFmtId="4" fontId="0" fillId="0" borderId="0" xfId="0" applyNumberFormat="1" applyFill="1"/>
    <xf numFmtId="164" fontId="0" fillId="0" borderId="0" xfId="2" applyNumberFormat="1" applyFont="1" applyFill="1"/>
    <xf numFmtId="0" fontId="8" fillId="0" borderId="0" xfId="0" applyFont="1" applyFill="1"/>
    <xf numFmtId="4" fontId="0" fillId="0" borderId="1" xfId="0" applyNumberFormat="1" applyFill="1" applyBorder="1"/>
    <xf numFmtId="164" fontId="0" fillId="0" borderId="1" xfId="2" applyNumberFormat="1" applyFont="1" applyFill="1" applyBorder="1"/>
    <xf numFmtId="164" fontId="8" fillId="0" borderId="0" xfId="2" applyNumberFormat="1" applyFont="1" applyFill="1"/>
    <xf numFmtId="4" fontId="0" fillId="0" borderId="2" xfId="0" applyNumberFormat="1" applyFill="1" applyBorder="1"/>
    <xf numFmtId="164" fontId="0" fillId="0" borderId="2" xfId="2" applyNumberFormat="1" applyFont="1" applyFill="1" applyBorder="1"/>
    <xf numFmtId="4" fontId="0" fillId="0" borderId="0" xfId="0" applyNumberFormat="1" applyFill="1" applyBorder="1"/>
    <xf numFmtId="164" fontId="8" fillId="0" borderId="0" xfId="2" applyNumberFormat="1" applyFont="1" applyFill="1" applyBorder="1"/>
    <xf numFmtId="164" fontId="0" fillId="0" borderId="0" xfId="2" applyNumberFormat="1" applyFont="1" applyFill="1" applyBorder="1"/>
    <xf numFmtId="164" fontId="11" fillId="0" borderId="0" xfId="2" applyNumberFormat="1" applyFont="1" applyFill="1"/>
    <xf numFmtId="4" fontId="8" fillId="0" borderId="0" xfId="0" applyNumberFormat="1" applyFont="1" applyFill="1" applyBorder="1"/>
    <xf numFmtId="43" fontId="0" fillId="0" borderId="0" xfId="0" applyNumberFormat="1" applyFill="1"/>
    <xf numFmtId="4" fontId="5" fillId="0" borderId="0" xfId="0" applyNumberFormat="1" applyFont="1"/>
    <xf numFmtId="0" fontId="5" fillId="0" borderId="0" xfId="0" applyFont="1" applyFill="1"/>
    <xf numFmtId="4" fontId="4" fillId="0" borderId="0" xfId="0" applyNumberFormat="1" applyFont="1" applyFill="1"/>
    <xf numFmtId="0" fontId="4" fillId="0" borderId="0" xfId="0" applyFont="1" applyFill="1"/>
    <xf numFmtId="0" fontId="3" fillId="0" borderId="0" xfId="0" applyFont="1" applyFill="1"/>
    <xf numFmtId="0" fontId="6" fillId="0" borderId="0" xfId="0" applyFont="1" applyFill="1"/>
    <xf numFmtId="4" fontId="4" fillId="0" borderId="0" xfId="0" quotePrefix="1" applyNumberFormat="1" applyFont="1" applyAlignment="1">
      <alignment horizontal="center"/>
    </xf>
    <xf numFmtId="0" fontId="9" fillId="0" borderId="0" xfId="0" applyFont="1" applyFill="1"/>
    <xf numFmtId="4" fontId="9" fillId="0" borderId="2" xfId="0" applyNumberFormat="1" applyFont="1" applyFill="1" applyBorder="1"/>
    <xf numFmtId="164" fontId="9" fillId="0" borderId="2" xfId="2" applyNumberFormat="1" applyFont="1" applyFill="1" applyBorder="1"/>
    <xf numFmtId="0" fontId="0" fillId="0" borderId="0" xfId="0" applyFont="1" applyFill="1"/>
    <xf numFmtId="4" fontId="9" fillId="0" borderId="0" xfId="0" applyNumberFormat="1" applyFont="1" applyFill="1"/>
    <xf numFmtId="164" fontId="9" fillId="0" borderId="0" xfId="2" applyNumberFormat="1" applyFont="1" applyFill="1"/>
    <xf numFmtId="4" fontId="9" fillId="0" borderId="1" xfId="0" applyNumberFormat="1" applyFont="1" applyFill="1" applyBorder="1"/>
    <xf numFmtId="164" fontId="9" fillId="0" borderId="1" xfId="2" applyNumberFormat="1" applyFont="1" applyFill="1" applyBorder="1"/>
    <xf numFmtId="0" fontId="0" fillId="0" borderId="0" xfId="0" applyFill="1" applyBorder="1"/>
    <xf numFmtId="4" fontId="9" fillId="0" borderId="0" xfId="0" applyNumberFormat="1" applyFont="1" applyFill="1" applyBorder="1"/>
    <xf numFmtId="164" fontId="9" fillId="0" borderId="0" xfId="2" applyNumberFormat="1" applyFont="1" applyFill="1" applyBorder="1"/>
    <xf numFmtId="4" fontId="9" fillId="0" borderId="3" xfId="0" applyNumberFormat="1" applyFont="1" applyFill="1" applyBorder="1"/>
    <xf numFmtId="164" fontId="9" fillId="0" borderId="3" xfId="2" applyNumberFormat="1" applyFont="1" applyFill="1" applyBorder="1"/>
    <xf numFmtId="4" fontId="8" fillId="0" borderId="0" xfId="0" applyNumberFormat="1" applyFont="1"/>
    <xf numFmtId="0" fontId="5" fillId="0" borderId="0" xfId="1" applyFont="1" applyFill="1"/>
    <xf numFmtId="164" fontId="8" fillId="0" borderId="1" xfId="2" applyNumberFormat="1" applyFont="1" applyFill="1" applyBorder="1"/>
    <xf numFmtId="4" fontId="9" fillId="0" borderId="4" xfId="0" applyNumberFormat="1" applyFont="1" applyFill="1" applyBorder="1"/>
    <xf numFmtId="0" fontId="12" fillId="0" borderId="0" xfId="0" applyFont="1" applyFill="1"/>
    <xf numFmtId="4" fontId="4" fillId="0" borderId="2" xfId="0" applyNumberFormat="1" applyFont="1" applyFill="1" applyBorder="1"/>
    <xf numFmtId="4" fontId="4" fillId="0" borderId="2" xfId="0" applyNumberFormat="1" applyFont="1" applyBorder="1"/>
    <xf numFmtId="4" fontId="4" fillId="0" borderId="4" xfId="0" applyNumberFormat="1" applyFont="1" applyFill="1" applyBorder="1"/>
    <xf numFmtId="4" fontId="4" fillId="0" borderId="1" xfId="0" applyNumberFormat="1" applyFont="1" applyFill="1" applyBorder="1"/>
    <xf numFmtId="4" fontId="4" fillId="0" borderId="3" xfId="0" applyNumberFormat="1" applyFont="1" applyBorder="1"/>
    <xf numFmtId="4" fontId="4" fillId="0" borderId="3" xfId="0" applyNumberFormat="1" applyFont="1" applyFill="1" applyBorder="1"/>
    <xf numFmtId="4" fontId="5" fillId="0" borderId="0" xfId="1" applyNumberFormat="1" applyFont="1"/>
    <xf numFmtId="4" fontId="4" fillId="0" borderId="4" xfId="0" applyNumberFormat="1" applyFont="1" applyBorder="1"/>
    <xf numFmtId="4" fontId="4" fillId="0" borderId="4" xfId="1" applyNumberFormat="1" applyFont="1" applyBorder="1"/>
    <xf numFmtId="4" fontId="4" fillId="0" borderId="5" xfId="0" applyNumberFormat="1" applyFont="1" applyFill="1" applyBorder="1"/>
    <xf numFmtId="4" fontId="4" fillId="0" borderId="6" xfId="0" applyNumberFormat="1" applyFont="1" applyFill="1" applyBorder="1"/>
    <xf numFmtId="4" fontId="4" fillId="0" borderId="7" xfId="0" applyNumberFormat="1" applyFont="1" applyFill="1" applyBorder="1"/>
    <xf numFmtId="4" fontId="8" fillId="0" borderId="2" xfId="0" applyNumberFormat="1" applyFont="1" applyFill="1" applyBorder="1" applyAlignment="1">
      <alignment horizontal="center"/>
    </xf>
    <xf numFmtId="4" fontId="8" fillId="0" borderId="2" xfId="0" applyNumberFormat="1" applyFont="1" applyFill="1" applyBorder="1"/>
    <xf numFmtId="0" fontId="8" fillId="0" borderId="0" xfId="0" applyFont="1" applyFill="1" applyBorder="1"/>
    <xf numFmtId="3" fontId="0" fillId="0" borderId="0" xfId="0" applyNumberFormat="1" applyFill="1"/>
    <xf numFmtId="3" fontId="9" fillId="0" borderId="2" xfId="0" quotePrefix="1" applyNumberFormat="1" applyFont="1" applyFill="1" applyBorder="1" applyAlignment="1">
      <alignment horizontal="center"/>
    </xf>
    <xf numFmtId="3" fontId="8" fillId="0" borderId="0" xfId="0" applyNumberFormat="1" applyFont="1" applyFill="1"/>
    <xf numFmtId="3" fontId="9" fillId="0" borderId="2" xfId="0" applyNumberFormat="1" applyFont="1" applyFill="1" applyBorder="1"/>
    <xf numFmtId="3" fontId="9" fillId="0" borderId="0" xfId="0" applyNumberFormat="1" applyFont="1" applyFill="1" applyBorder="1"/>
    <xf numFmtId="3" fontId="8" fillId="0" borderId="1" xfId="0" applyNumberFormat="1" applyFont="1" applyFill="1" applyBorder="1"/>
    <xf numFmtId="3" fontId="0" fillId="0" borderId="0" xfId="0" applyNumberFormat="1" applyFill="1" applyBorder="1"/>
    <xf numFmtId="3" fontId="9" fillId="0" borderId="4" xfId="0" applyNumberFormat="1" applyFont="1" applyFill="1" applyBorder="1"/>
    <xf numFmtId="3" fontId="9" fillId="0" borderId="3" xfId="0" applyNumberFormat="1" applyFont="1" applyFill="1" applyBorder="1"/>
    <xf numFmtId="0" fontId="13" fillId="0" borderId="0" xfId="0" applyFont="1" applyFill="1"/>
    <xf numFmtId="4" fontId="13" fillId="0" borderId="0" xfId="0" applyNumberFormat="1" applyFont="1" applyFill="1"/>
    <xf numFmtId="0" fontId="14" fillId="0" borderId="0" xfId="0" applyFont="1" applyFill="1"/>
    <xf numFmtId="4" fontId="14" fillId="0" borderId="2" xfId="0" quotePrefix="1" applyNumberFormat="1" applyFont="1" applyFill="1" applyBorder="1" applyAlignment="1">
      <alignment horizontal="center"/>
    </xf>
    <xf numFmtId="4" fontId="13" fillId="0" borderId="1" xfId="0" applyNumberFormat="1" applyFont="1" applyFill="1" applyBorder="1"/>
    <xf numFmtId="4" fontId="13" fillId="0" borderId="2" xfId="0" applyNumberFormat="1" applyFont="1" applyFill="1" applyBorder="1"/>
    <xf numFmtId="4" fontId="14" fillId="0" borderId="2" xfId="0" applyNumberFormat="1" applyFont="1" applyFill="1" applyBorder="1"/>
    <xf numFmtId="0" fontId="15" fillId="0" borderId="0" xfId="0" applyFont="1" applyFill="1"/>
    <xf numFmtId="4" fontId="13" fillId="0" borderId="0" xfId="0" applyNumberFormat="1" applyFont="1" applyFill="1" applyBorder="1"/>
    <xf numFmtId="4" fontId="14" fillId="0" borderId="4" xfId="0" applyNumberFormat="1" applyFont="1" applyFill="1" applyBorder="1"/>
    <xf numFmtId="4" fontId="14" fillId="0" borderId="0" xfId="0" applyNumberFormat="1" applyFont="1" applyFill="1"/>
    <xf numFmtId="43" fontId="13" fillId="0" borderId="0" xfId="0" applyNumberFormat="1" applyFont="1" applyFill="1"/>
    <xf numFmtId="0" fontId="13" fillId="0" borderId="0" xfId="0" applyFont="1"/>
    <xf numFmtId="0" fontId="13" fillId="0" borderId="0" xfId="0" applyFont="1" applyFill="1" applyBorder="1"/>
    <xf numFmtId="4" fontId="14" fillId="0" borderId="0" xfId="0" applyNumberFormat="1" applyFont="1" applyFill="1" applyBorder="1"/>
    <xf numFmtId="164" fontId="13" fillId="0" borderId="0" xfId="2" applyNumberFormat="1" applyFont="1" applyFill="1" applyBorder="1"/>
    <xf numFmtId="164" fontId="14" fillId="0" borderId="0" xfId="2" applyNumberFormat="1" applyFont="1" applyFill="1" applyBorder="1"/>
    <xf numFmtId="4" fontId="14" fillId="0" borderId="1" xfId="0" applyNumberFormat="1" applyFont="1" applyFill="1" applyBorder="1"/>
    <xf numFmtId="4" fontId="14" fillId="0" borderId="3" xfId="0" applyNumberFormat="1" applyFont="1" applyFill="1" applyBorder="1"/>
    <xf numFmtId="4" fontId="9" fillId="0" borderId="2" xfId="0" quotePrefix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3">
    <cellStyle name="Normale" xfId="0" builtinId="0"/>
    <cellStyle name="Normale 2" xfId="1" xr:uid="{00000000-0005-0000-0000-000001000000}"/>
    <cellStyle name="Percentuale" xfId="2" builtinId="5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23"/>
  <sheetViews>
    <sheetView zoomScale="75" zoomScaleNormal="75" workbookViewId="0">
      <pane xSplit="2" ySplit="3" topLeftCell="C190" activePane="bottomRight" state="frozen"/>
      <selection pane="topRight" activeCell="B1" sqref="B1"/>
      <selection pane="bottomLeft" activeCell="A4" sqref="A4"/>
      <selection pane="bottomRight" activeCell="E4" sqref="E4"/>
    </sheetView>
  </sheetViews>
  <sheetFormatPr defaultRowHeight="12.5" x14ac:dyDescent="0.25"/>
  <cols>
    <col min="2" max="2" width="30.6328125" customWidth="1"/>
    <col min="3" max="5" width="20.08984375" style="6" customWidth="1"/>
    <col min="6" max="6" width="10.54296875" customWidth="1"/>
    <col min="8" max="8" width="14.54296875" customWidth="1"/>
  </cols>
  <sheetData>
    <row r="1" spans="2:8" ht="13" x14ac:dyDescent="0.3">
      <c r="B1" s="1"/>
      <c r="C1" s="6">
        <f>+C212+C210</f>
        <v>-288993.26999999955</v>
      </c>
      <c r="D1" s="6">
        <f t="shared" ref="D1:E1" si="0">+D212+D210</f>
        <v>-259528.44000000507</v>
      </c>
      <c r="E1" s="6">
        <f t="shared" si="0"/>
        <v>6423699.5104571413</v>
      </c>
    </row>
    <row r="2" spans="2:8" ht="13" x14ac:dyDescent="0.3">
      <c r="B2" s="1"/>
    </row>
    <row r="3" spans="2:8" x14ac:dyDescent="0.25">
      <c r="B3" s="2"/>
      <c r="C3" s="29" t="s">
        <v>199</v>
      </c>
      <c r="D3" s="29" t="s">
        <v>200</v>
      </c>
      <c r="E3" s="29" t="s">
        <v>210</v>
      </c>
    </row>
    <row r="4" spans="2:8" ht="13" x14ac:dyDescent="0.3">
      <c r="B4" s="1" t="s">
        <v>1</v>
      </c>
    </row>
    <row r="5" spans="2:8" x14ac:dyDescent="0.25">
      <c r="B5" s="3" t="s">
        <v>2</v>
      </c>
    </row>
    <row r="6" spans="2:8" x14ac:dyDescent="0.25">
      <c r="B6" s="3" t="s">
        <v>3</v>
      </c>
      <c r="C6" s="23" t="s">
        <v>149</v>
      </c>
      <c r="D6" s="23"/>
      <c r="E6" s="23"/>
    </row>
    <row r="7" spans="2:8" x14ac:dyDescent="0.25">
      <c r="B7" s="4" t="s">
        <v>3</v>
      </c>
      <c r="C7" s="23">
        <v>-3599824.03</v>
      </c>
      <c r="D7" s="54">
        <v>-3096802.58</v>
      </c>
      <c r="E7" s="54">
        <v>-817104.72239999997</v>
      </c>
      <c r="H7" s="54"/>
    </row>
    <row r="8" spans="2:8" x14ac:dyDescent="0.25">
      <c r="B8" s="4" t="s">
        <v>4</v>
      </c>
      <c r="C8" s="23">
        <v>-32378.29</v>
      </c>
      <c r="D8" s="54">
        <v>-34498.06</v>
      </c>
      <c r="E8" s="54">
        <v>-18872</v>
      </c>
      <c r="H8" s="54"/>
    </row>
    <row r="9" spans="2:8" x14ac:dyDescent="0.25">
      <c r="B9" s="4" t="s">
        <v>5</v>
      </c>
      <c r="C9" s="23">
        <v>21110.75</v>
      </c>
      <c r="D9" s="54">
        <v>8945.9699999999993</v>
      </c>
      <c r="E9" s="54">
        <v>1785</v>
      </c>
      <c r="H9" s="54"/>
    </row>
    <row r="10" spans="2:8" x14ac:dyDescent="0.25">
      <c r="B10" s="24" t="s">
        <v>6</v>
      </c>
      <c r="C10" s="23">
        <v>36682.31</v>
      </c>
      <c r="D10" s="54">
        <v>15121.17</v>
      </c>
      <c r="E10" s="54">
        <v>5968</v>
      </c>
      <c r="H10" s="54"/>
    </row>
    <row r="11" spans="2:8" x14ac:dyDescent="0.25">
      <c r="B11" s="24"/>
      <c r="C11" s="48">
        <f t="shared" ref="C11:E11" si="1">SUM(C7:C10)</f>
        <v>-3574409.26</v>
      </c>
      <c r="D11" s="48">
        <f t="shared" si="1"/>
        <v>-3107233.5</v>
      </c>
      <c r="E11" s="48">
        <f t="shared" si="1"/>
        <v>-828223.72239999997</v>
      </c>
      <c r="H11" s="54"/>
    </row>
    <row r="12" spans="2:8" x14ac:dyDescent="0.25">
      <c r="B12" s="26" t="s">
        <v>7</v>
      </c>
      <c r="C12" s="23" t="s">
        <v>149</v>
      </c>
      <c r="D12" s="23"/>
      <c r="E12" s="23"/>
      <c r="H12" s="54"/>
    </row>
    <row r="13" spans="2:8" x14ac:dyDescent="0.25">
      <c r="B13" s="24" t="s">
        <v>8</v>
      </c>
      <c r="C13" s="23">
        <v>-12719429.98</v>
      </c>
      <c r="D13" s="54">
        <v>-12962533.310000001</v>
      </c>
      <c r="E13" s="54">
        <v>-3420694</v>
      </c>
      <c r="H13" s="54"/>
    </row>
    <row r="14" spans="2:8" x14ac:dyDescent="0.25">
      <c r="B14" s="24" t="s">
        <v>9</v>
      </c>
      <c r="C14" s="23">
        <v>-62412.75</v>
      </c>
      <c r="D14" s="54">
        <v>-62618.14</v>
      </c>
      <c r="E14" s="54">
        <v>-4180</v>
      </c>
      <c r="H14" s="54"/>
    </row>
    <row r="15" spans="2:8" x14ac:dyDescent="0.25">
      <c r="B15" s="24" t="s">
        <v>10</v>
      </c>
      <c r="C15" s="23">
        <v>27718.720000000001</v>
      </c>
      <c r="D15" s="54">
        <v>25412.79</v>
      </c>
      <c r="E15" s="54">
        <v>1358</v>
      </c>
      <c r="H15" s="54"/>
    </row>
    <row r="16" spans="2:8" x14ac:dyDescent="0.25">
      <c r="B16" s="24" t="s">
        <v>11</v>
      </c>
      <c r="C16" s="23">
        <v>79091.66</v>
      </c>
      <c r="D16" s="54">
        <v>96525.87</v>
      </c>
      <c r="E16" s="54">
        <v>34114</v>
      </c>
      <c r="H16" s="54"/>
    </row>
    <row r="17" spans="2:8" x14ac:dyDescent="0.25">
      <c r="B17" s="24" t="s">
        <v>12</v>
      </c>
      <c r="C17" s="23">
        <v>-2949152.01</v>
      </c>
      <c r="D17" s="54">
        <v>-3168273.62</v>
      </c>
      <c r="E17" s="54">
        <v>-951253</v>
      </c>
      <c r="H17" s="54"/>
    </row>
    <row r="18" spans="2:8" x14ac:dyDescent="0.25">
      <c r="B18" s="24" t="s">
        <v>13</v>
      </c>
      <c r="C18" s="23">
        <v>-29283.87</v>
      </c>
      <c r="D18" s="54">
        <v>-24088.21</v>
      </c>
      <c r="E18" s="54">
        <v>-8896</v>
      </c>
      <c r="H18" s="54"/>
    </row>
    <row r="19" spans="2:8" x14ac:dyDescent="0.25">
      <c r="B19" s="24" t="s">
        <v>14</v>
      </c>
      <c r="C19" s="23">
        <v>2075.4299999999998</v>
      </c>
      <c r="D19" s="54">
        <v>12341.14</v>
      </c>
      <c r="E19" s="54">
        <v>2330</v>
      </c>
      <c r="H19" s="54"/>
    </row>
    <row r="20" spans="2:8" x14ac:dyDescent="0.25">
      <c r="B20" s="24" t="s">
        <v>15</v>
      </c>
      <c r="C20" s="23">
        <v>0</v>
      </c>
      <c r="D20" s="23">
        <v>0</v>
      </c>
      <c r="E20" s="23">
        <v>0</v>
      </c>
      <c r="H20" s="54"/>
    </row>
    <row r="21" spans="2:8" x14ac:dyDescent="0.25">
      <c r="B21" s="24" t="s">
        <v>16</v>
      </c>
      <c r="C21" s="23">
        <v>0</v>
      </c>
      <c r="D21" s="23">
        <v>0</v>
      </c>
      <c r="E21" s="23">
        <v>0</v>
      </c>
      <c r="H21" s="54"/>
    </row>
    <row r="22" spans="2:8" x14ac:dyDescent="0.25">
      <c r="B22" s="24"/>
      <c r="C22" s="48">
        <f t="shared" ref="C22:E22" si="2">SUM(C13:C21)</f>
        <v>-15651392.799999999</v>
      </c>
      <c r="D22" s="48">
        <f t="shared" si="2"/>
        <v>-16083233.480000004</v>
      </c>
      <c r="E22" s="48">
        <f t="shared" si="2"/>
        <v>-4347221</v>
      </c>
      <c r="H22" s="54"/>
    </row>
    <row r="23" spans="2:8" x14ac:dyDescent="0.25">
      <c r="B23" s="24"/>
      <c r="H23" s="54"/>
    </row>
    <row r="24" spans="2:8" x14ac:dyDescent="0.25">
      <c r="B24" s="24" t="s">
        <v>17</v>
      </c>
      <c r="C24" s="23" t="s">
        <v>149</v>
      </c>
      <c r="D24" s="23"/>
      <c r="E24" s="23"/>
      <c r="H24" s="54"/>
    </row>
    <row r="25" spans="2:8" x14ac:dyDescent="0.25">
      <c r="B25" s="24" t="s">
        <v>18</v>
      </c>
      <c r="C25" s="23">
        <v>-184.75</v>
      </c>
      <c r="D25" s="54">
        <v>-141.96</v>
      </c>
      <c r="E25" s="54">
        <v>0</v>
      </c>
      <c r="H25" s="54"/>
    </row>
    <row r="26" spans="2:8" x14ac:dyDescent="0.25">
      <c r="B26" s="27" t="s">
        <v>19</v>
      </c>
      <c r="C26" s="48">
        <f t="shared" ref="C26:E26" si="3">SUM(C25)</f>
        <v>-184.75</v>
      </c>
      <c r="D26" s="48">
        <f t="shared" si="3"/>
        <v>-141.96</v>
      </c>
      <c r="E26" s="48">
        <f t="shared" si="3"/>
        <v>0</v>
      </c>
      <c r="H26" s="54"/>
    </row>
    <row r="27" spans="2:8" x14ac:dyDescent="0.25">
      <c r="B27" s="27"/>
      <c r="H27" s="54"/>
    </row>
    <row r="28" spans="2:8" x14ac:dyDescent="0.25">
      <c r="B28" s="24" t="s">
        <v>20</v>
      </c>
      <c r="C28" s="23">
        <v>-11.46</v>
      </c>
      <c r="D28" s="54">
        <v>-43628.800000000003</v>
      </c>
      <c r="E28" s="54">
        <v>0</v>
      </c>
      <c r="H28" s="54"/>
    </row>
    <row r="29" spans="2:8" x14ac:dyDescent="0.25">
      <c r="B29" s="24" t="s">
        <v>21</v>
      </c>
      <c r="C29" s="23">
        <v>-38173.760000000002</v>
      </c>
      <c r="D29" s="54">
        <v>-10727.49</v>
      </c>
      <c r="E29" s="54">
        <v>0</v>
      </c>
      <c r="H29" s="54"/>
    </row>
    <row r="30" spans="2:8" x14ac:dyDescent="0.25">
      <c r="B30" s="24" t="s">
        <v>183</v>
      </c>
      <c r="C30" s="23">
        <v>0</v>
      </c>
      <c r="D30" s="54">
        <v>0</v>
      </c>
      <c r="E30" s="54">
        <v>-47</v>
      </c>
      <c r="H30" s="54"/>
    </row>
    <row r="31" spans="2:8" x14ac:dyDescent="0.25">
      <c r="B31" s="24" t="s">
        <v>143</v>
      </c>
      <c r="C31" s="23">
        <v>-1990.53</v>
      </c>
      <c r="D31" s="54">
        <v>-140.85</v>
      </c>
      <c r="E31" s="54">
        <v>-286</v>
      </c>
      <c r="H31" s="54"/>
    </row>
    <row r="32" spans="2:8" x14ac:dyDescent="0.25">
      <c r="B32" s="27" t="s">
        <v>22</v>
      </c>
      <c r="C32" s="48">
        <f t="shared" ref="C32:E32" si="4">SUM(C28:C31)</f>
        <v>-40175.75</v>
      </c>
      <c r="D32" s="48">
        <f t="shared" si="4"/>
        <v>-54497.14</v>
      </c>
      <c r="E32" s="48">
        <f t="shared" si="4"/>
        <v>-333</v>
      </c>
      <c r="H32" s="54"/>
    </row>
    <row r="33" spans="2:8" x14ac:dyDescent="0.25">
      <c r="B33" s="27"/>
      <c r="C33" s="23" t="s">
        <v>149</v>
      </c>
      <c r="D33" s="23"/>
      <c r="E33" s="23"/>
      <c r="H33" s="54"/>
    </row>
    <row r="34" spans="2:8" x14ac:dyDescent="0.25">
      <c r="B34" s="24" t="s">
        <v>197</v>
      </c>
      <c r="C34" s="23">
        <v>-11385.79</v>
      </c>
      <c r="D34" s="23">
        <v>-8062.13</v>
      </c>
      <c r="E34" s="23">
        <v>0</v>
      </c>
      <c r="H34" s="54"/>
    </row>
    <row r="35" spans="2:8" x14ac:dyDescent="0.25">
      <c r="B35" s="4" t="s">
        <v>158</v>
      </c>
      <c r="C35" s="23">
        <v>-744.99</v>
      </c>
      <c r="D35" s="23">
        <v>0</v>
      </c>
      <c r="E35" s="23">
        <v>0</v>
      </c>
      <c r="H35" s="54"/>
    </row>
    <row r="36" spans="2:8" x14ac:dyDescent="0.25">
      <c r="B36" s="27"/>
      <c r="C36" s="51">
        <f>SUM(C34:C35)</f>
        <v>-12130.78</v>
      </c>
      <c r="D36" s="51">
        <f>SUM(D34:D35)</f>
        <v>-8062.13</v>
      </c>
      <c r="E36" s="51">
        <f>SUM(E34:E35)</f>
        <v>0</v>
      </c>
      <c r="H36" s="54"/>
    </row>
    <row r="37" spans="2:8" x14ac:dyDescent="0.25">
      <c r="B37" s="26" t="s">
        <v>23</v>
      </c>
      <c r="C37" s="49">
        <f>+C32+C26+C22+C11+C36</f>
        <v>-19278293.34</v>
      </c>
      <c r="D37" s="49">
        <f t="shared" ref="D37:E37" si="5">+D32+D26+D22+D11+D36</f>
        <v>-19253168.210000005</v>
      </c>
      <c r="E37" s="49">
        <f t="shared" si="5"/>
        <v>-5175777.7224000003</v>
      </c>
      <c r="H37" s="54"/>
    </row>
    <row r="38" spans="2:8" x14ac:dyDescent="0.25">
      <c r="B38" s="24"/>
      <c r="C38" s="23" t="s">
        <v>149</v>
      </c>
      <c r="D38" s="23"/>
      <c r="E38" s="23"/>
      <c r="H38" s="54"/>
    </row>
    <row r="39" spans="2:8" x14ac:dyDescent="0.25">
      <c r="B39" s="27" t="s">
        <v>198</v>
      </c>
      <c r="C39" s="55">
        <v>-6475890.54</v>
      </c>
      <c r="D39" s="56">
        <v>-6681333.5199999996</v>
      </c>
      <c r="E39" s="55">
        <v>0</v>
      </c>
      <c r="H39" s="54"/>
    </row>
    <row r="40" spans="2:8" ht="16" thickBot="1" x14ac:dyDescent="0.4">
      <c r="B40" s="28" t="s">
        <v>24</v>
      </c>
      <c r="C40" s="52">
        <f t="shared" ref="C40:E40" si="6">+C39+C37</f>
        <v>-25754183.879999999</v>
      </c>
      <c r="D40" s="52">
        <f t="shared" si="6"/>
        <v>-25934501.730000004</v>
      </c>
      <c r="E40" s="52">
        <f t="shared" si="6"/>
        <v>-5175777.7224000003</v>
      </c>
      <c r="H40" s="54"/>
    </row>
    <row r="41" spans="2:8" ht="13" thickTop="1" x14ac:dyDescent="0.25">
      <c r="B41" s="26"/>
      <c r="C41" s="23" t="s">
        <v>149</v>
      </c>
      <c r="D41" s="23"/>
      <c r="E41" s="23"/>
      <c r="H41" s="54"/>
    </row>
    <row r="42" spans="2:8" x14ac:dyDescent="0.25">
      <c r="B42" s="26" t="s">
        <v>25</v>
      </c>
      <c r="C42" s="23" t="s">
        <v>149</v>
      </c>
      <c r="D42" s="23"/>
      <c r="E42" s="23"/>
      <c r="H42" s="54"/>
    </row>
    <row r="43" spans="2:8" x14ac:dyDescent="0.25">
      <c r="B43" s="27" t="s">
        <v>26</v>
      </c>
      <c r="C43" s="23" t="s">
        <v>149</v>
      </c>
      <c r="D43" s="23"/>
      <c r="E43" s="23"/>
      <c r="H43" s="54"/>
    </row>
    <row r="44" spans="2:8" x14ac:dyDescent="0.25">
      <c r="B44" s="24" t="s">
        <v>27</v>
      </c>
      <c r="C44" s="23"/>
      <c r="D44" s="23"/>
      <c r="E44" s="23"/>
      <c r="H44" s="54"/>
    </row>
    <row r="45" spans="2:8" x14ac:dyDescent="0.25">
      <c r="B45" s="24" t="s">
        <v>28</v>
      </c>
      <c r="C45" s="23"/>
      <c r="D45" s="23"/>
      <c r="E45" s="23"/>
      <c r="H45" s="54"/>
    </row>
    <row r="46" spans="2:8" x14ac:dyDescent="0.25">
      <c r="B46" s="26" t="s">
        <v>29</v>
      </c>
      <c r="C46" s="50">
        <v>6719716.8200000003</v>
      </c>
      <c r="D46" s="50">
        <v>6475890.54</v>
      </c>
      <c r="E46" s="50">
        <v>6681333.5199999996</v>
      </c>
      <c r="H46" s="54"/>
    </row>
    <row r="47" spans="2:8" x14ac:dyDescent="0.25">
      <c r="B47" s="26"/>
      <c r="C47" s="23" t="s">
        <v>149</v>
      </c>
      <c r="D47" s="23"/>
      <c r="E47" s="23"/>
      <c r="H47" s="54"/>
    </row>
    <row r="48" spans="2:8" x14ac:dyDescent="0.25">
      <c r="B48" s="27" t="s">
        <v>30</v>
      </c>
      <c r="C48" s="23" t="s">
        <v>149</v>
      </c>
      <c r="D48" s="23"/>
      <c r="E48" s="23"/>
      <c r="H48" s="54"/>
    </row>
    <row r="49" spans="2:8" x14ac:dyDescent="0.25">
      <c r="B49" s="24" t="s">
        <v>31</v>
      </c>
      <c r="C49" s="23">
        <v>4140384.38</v>
      </c>
      <c r="D49" s="23">
        <v>4436385.5</v>
      </c>
      <c r="E49" s="23">
        <v>1027421</v>
      </c>
      <c r="H49" s="54"/>
    </row>
    <row r="50" spans="2:8" x14ac:dyDescent="0.25">
      <c r="B50" s="24" t="s">
        <v>32</v>
      </c>
      <c r="C50" s="23">
        <v>118222.89</v>
      </c>
      <c r="D50" s="23">
        <v>81465.55</v>
      </c>
      <c r="E50" s="23">
        <v>22126</v>
      </c>
      <c r="H50" s="54"/>
    </row>
    <row r="51" spans="2:8" x14ac:dyDescent="0.25">
      <c r="B51" s="24" t="s">
        <v>33</v>
      </c>
      <c r="C51" s="23">
        <v>144571.38</v>
      </c>
      <c r="D51" s="23">
        <v>126481.94</v>
      </c>
      <c r="E51" s="23">
        <v>25064</v>
      </c>
      <c r="H51" s="54"/>
    </row>
    <row r="52" spans="2:8" x14ac:dyDescent="0.25">
      <c r="B52" s="24" t="s">
        <v>34</v>
      </c>
      <c r="C52" s="23">
        <v>94563.98</v>
      </c>
      <c r="D52" s="23">
        <v>88334.87</v>
      </c>
      <c r="E52" s="23">
        <v>25484</v>
      </c>
      <c r="H52" s="54"/>
    </row>
    <row r="53" spans="2:8" x14ac:dyDescent="0.25">
      <c r="B53" s="24" t="s">
        <v>35</v>
      </c>
      <c r="C53" s="23">
        <v>195041.27</v>
      </c>
      <c r="D53" s="23">
        <v>285849.52</v>
      </c>
      <c r="E53" s="23">
        <v>60680</v>
      </c>
      <c r="H53" s="54"/>
    </row>
    <row r="54" spans="2:8" x14ac:dyDescent="0.25">
      <c r="B54" s="24" t="s">
        <v>36</v>
      </c>
      <c r="C54" s="23">
        <v>-92347.04</v>
      </c>
      <c r="D54" s="23">
        <v>-103442.05</v>
      </c>
      <c r="E54" s="23">
        <v>-5227</v>
      </c>
      <c r="H54" s="54"/>
    </row>
    <row r="55" spans="2:8" x14ac:dyDescent="0.25">
      <c r="B55" s="24" t="s">
        <v>37</v>
      </c>
      <c r="C55" s="23">
        <v>888053.94</v>
      </c>
      <c r="D55" s="23">
        <v>668739.31999999995</v>
      </c>
      <c r="E55" s="23">
        <v>210840</v>
      </c>
      <c r="H55" s="54"/>
    </row>
    <row r="56" spans="2:8" x14ac:dyDescent="0.25">
      <c r="B56" s="24" t="s">
        <v>38</v>
      </c>
      <c r="C56" s="23">
        <v>9294296.7699999996</v>
      </c>
      <c r="D56" s="23">
        <v>9303741.6099999994</v>
      </c>
      <c r="E56" s="23">
        <v>2545867</v>
      </c>
      <c r="H56" s="54"/>
    </row>
    <row r="57" spans="2:8" x14ac:dyDescent="0.25">
      <c r="B57" s="24" t="s">
        <v>39</v>
      </c>
      <c r="C57" s="23">
        <v>470.03</v>
      </c>
      <c r="D57" s="23">
        <v>6319.4</v>
      </c>
      <c r="E57" s="23">
        <v>4045</v>
      </c>
      <c r="H57" s="54"/>
    </row>
    <row r="58" spans="2:8" x14ac:dyDescent="0.25">
      <c r="B58" s="24" t="s">
        <v>40</v>
      </c>
      <c r="C58" s="23">
        <v>-106378.49</v>
      </c>
      <c r="D58" s="23">
        <v>-259584.85</v>
      </c>
      <c r="E58" s="23">
        <v>-89925</v>
      </c>
      <c r="H58" s="54"/>
    </row>
    <row r="59" spans="2:8" x14ac:dyDescent="0.25">
      <c r="B59" s="44" t="s">
        <v>176</v>
      </c>
      <c r="C59" s="23">
        <v>0</v>
      </c>
      <c r="D59" s="23">
        <v>14045.04</v>
      </c>
      <c r="E59" s="23">
        <v>0</v>
      </c>
      <c r="H59" s="54"/>
    </row>
    <row r="60" spans="2:8" x14ac:dyDescent="0.25">
      <c r="B60" s="24" t="s">
        <v>177</v>
      </c>
      <c r="C60" s="23">
        <v>0</v>
      </c>
      <c r="D60" s="54">
        <v>8426.33</v>
      </c>
      <c r="E60" s="54">
        <v>751</v>
      </c>
      <c r="H60" s="54"/>
    </row>
    <row r="61" spans="2:8" x14ac:dyDescent="0.25">
      <c r="B61" s="27" t="s">
        <v>41</v>
      </c>
      <c r="C61" s="48">
        <f>SUM(C49:C60)</f>
        <v>14676879.109999998</v>
      </c>
      <c r="D61" s="48">
        <f>SUM(D49:D60)</f>
        <v>14656762.180000002</v>
      </c>
      <c r="E61" s="48">
        <f>SUM(E49:E60)</f>
        <v>3827126</v>
      </c>
      <c r="H61" s="54"/>
    </row>
    <row r="62" spans="2:8" x14ac:dyDescent="0.25">
      <c r="B62" s="27"/>
      <c r="H62" s="54"/>
    </row>
    <row r="63" spans="2:8" x14ac:dyDescent="0.25">
      <c r="B63" s="27" t="s">
        <v>42</v>
      </c>
      <c r="C63" s="23" t="s">
        <v>149</v>
      </c>
      <c r="D63" s="23"/>
      <c r="E63" s="23"/>
      <c r="H63" s="54"/>
    </row>
    <row r="64" spans="2:8" x14ac:dyDescent="0.25">
      <c r="B64" s="24" t="s">
        <v>43</v>
      </c>
      <c r="C64" s="23" t="s">
        <v>149</v>
      </c>
      <c r="D64" s="23"/>
      <c r="E64" s="23"/>
      <c r="H64" s="54"/>
    </row>
    <row r="65" spans="2:8" x14ac:dyDescent="0.25">
      <c r="B65" s="24" t="s">
        <v>44</v>
      </c>
      <c r="C65" s="23">
        <v>2850.45</v>
      </c>
      <c r="D65" s="54">
        <v>6298.82</v>
      </c>
      <c r="E65" s="54">
        <v>1335</v>
      </c>
      <c r="H65" s="54"/>
    </row>
    <row r="66" spans="2:8" x14ac:dyDescent="0.25">
      <c r="B66" s="24" t="s">
        <v>45</v>
      </c>
      <c r="C66" s="23">
        <v>11627.01</v>
      </c>
      <c r="D66" s="54">
        <v>12899.91</v>
      </c>
      <c r="E66" s="54">
        <v>3566</v>
      </c>
      <c r="H66" s="54"/>
    </row>
    <row r="67" spans="2:8" x14ac:dyDescent="0.25">
      <c r="B67" s="27" t="s">
        <v>46</v>
      </c>
      <c r="C67" s="48">
        <f t="shared" ref="C67:E67" si="7">SUM(C65:C66)</f>
        <v>14477.46</v>
      </c>
      <c r="D67" s="48">
        <f t="shared" si="7"/>
        <v>19198.73</v>
      </c>
      <c r="E67" s="48">
        <f t="shared" si="7"/>
        <v>4901</v>
      </c>
      <c r="H67" s="54"/>
    </row>
    <row r="68" spans="2:8" x14ac:dyDescent="0.25">
      <c r="B68" s="27"/>
      <c r="H68" s="54"/>
    </row>
    <row r="69" spans="2:8" x14ac:dyDescent="0.25">
      <c r="B69" s="27" t="s">
        <v>47</v>
      </c>
      <c r="C69" s="23" t="s">
        <v>149</v>
      </c>
      <c r="D69" s="23"/>
      <c r="E69" s="23"/>
      <c r="H69" s="54"/>
    </row>
    <row r="70" spans="2:8" x14ac:dyDescent="0.25">
      <c r="B70" s="26" t="s">
        <v>48</v>
      </c>
      <c r="C70" s="23" t="s">
        <v>149</v>
      </c>
      <c r="D70" s="23"/>
      <c r="E70" s="23"/>
      <c r="H70" s="54"/>
    </row>
    <row r="71" spans="2:8" x14ac:dyDescent="0.25">
      <c r="B71" s="24" t="s">
        <v>48</v>
      </c>
      <c r="C71" s="23">
        <v>208146.98</v>
      </c>
      <c r="D71" s="54">
        <v>220243.3</v>
      </c>
      <c r="E71" s="54">
        <v>57194.992857142897</v>
      </c>
      <c r="H71" s="54"/>
    </row>
    <row r="72" spans="2:8" x14ac:dyDescent="0.25">
      <c r="B72" s="24" t="s">
        <v>49</v>
      </c>
      <c r="C72" s="23">
        <v>62790.5</v>
      </c>
      <c r="D72" s="54">
        <v>65613.95</v>
      </c>
      <c r="E72" s="54">
        <v>14060.13</v>
      </c>
      <c r="H72" s="54"/>
    </row>
    <row r="73" spans="2:8" x14ac:dyDescent="0.25">
      <c r="B73" s="24"/>
      <c r="C73" s="48">
        <f t="shared" ref="C73:E73" si="8">SUM(C71:C72)</f>
        <v>270937.48</v>
      </c>
      <c r="D73" s="48">
        <f t="shared" si="8"/>
        <v>285857.25</v>
      </c>
      <c r="E73" s="48">
        <f t="shared" si="8"/>
        <v>71255.122857142895</v>
      </c>
      <c r="H73" s="54"/>
    </row>
    <row r="74" spans="2:8" x14ac:dyDescent="0.25">
      <c r="B74" s="26" t="s">
        <v>50</v>
      </c>
      <c r="C74" s="23" t="s">
        <v>149</v>
      </c>
      <c r="D74" s="23"/>
      <c r="E74" s="23"/>
      <c r="H74" s="54"/>
    </row>
    <row r="75" spans="2:8" x14ac:dyDescent="0.25">
      <c r="B75" s="24" t="s">
        <v>51</v>
      </c>
      <c r="C75" s="23">
        <v>240436.36</v>
      </c>
      <c r="D75" s="54">
        <v>249260.05</v>
      </c>
      <c r="E75" s="54">
        <v>60960</v>
      </c>
      <c r="H75" s="54"/>
    </row>
    <row r="76" spans="2:8" x14ac:dyDescent="0.25">
      <c r="B76" s="24" t="s">
        <v>52</v>
      </c>
      <c r="C76" s="23">
        <v>71655.19</v>
      </c>
      <c r="D76" s="54">
        <v>69655.520000000004</v>
      </c>
      <c r="E76" s="54">
        <v>17690</v>
      </c>
      <c r="H76" s="54"/>
    </row>
    <row r="77" spans="2:8" x14ac:dyDescent="0.25">
      <c r="B77" s="24"/>
      <c r="C77" s="48">
        <f t="shared" ref="C77:E77" si="9">SUM(C75:C76)</f>
        <v>312091.55</v>
      </c>
      <c r="D77" s="48">
        <f t="shared" si="9"/>
        <v>318915.57</v>
      </c>
      <c r="E77" s="48">
        <f t="shared" si="9"/>
        <v>78650</v>
      </c>
      <c r="H77" s="54"/>
    </row>
    <row r="78" spans="2:8" x14ac:dyDescent="0.25">
      <c r="B78" s="26" t="s">
        <v>53</v>
      </c>
      <c r="C78" s="23" t="s">
        <v>149</v>
      </c>
      <c r="D78" s="23"/>
      <c r="E78" s="23"/>
      <c r="H78" s="54"/>
    </row>
    <row r="79" spans="2:8" x14ac:dyDescent="0.25">
      <c r="B79" s="24" t="s">
        <v>54</v>
      </c>
      <c r="C79" s="23">
        <v>31730.99</v>
      </c>
      <c r="D79" s="54">
        <v>31736.89</v>
      </c>
      <c r="E79" s="54">
        <v>7700</v>
      </c>
      <c r="H79" s="54"/>
    </row>
    <row r="80" spans="2:8" s="5" customFormat="1" x14ac:dyDescent="0.25">
      <c r="B80" s="24" t="s">
        <v>55</v>
      </c>
      <c r="C80" s="23">
        <v>9360.98</v>
      </c>
      <c r="D80" s="54">
        <v>9318.2999999999993</v>
      </c>
      <c r="E80" s="54">
        <v>2345</v>
      </c>
      <c r="H80" s="54"/>
    </row>
    <row r="81" spans="2:8" x14ac:dyDescent="0.25">
      <c r="B81" s="24"/>
      <c r="C81" s="48">
        <f t="shared" ref="C81:E81" si="10">SUM(C79:C80)</f>
        <v>41091.97</v>
      </c>
      <c r="D81" s="48">
        <f t="shared" si="10"/>
        <v>41055.19</v>
      </c>
      <c r="E81" s="48">
        <f t="shared" si="10"/>
        <v>10045</v>
      </c>
      <c r="H81" s="54"/>
    </row>
    <row r="82" spans="2:8" x14ac:dyDescent="0.25">
      <c r="B82" s="24"/>
      <c r="C82" s="25"/>
      <c r="D82" s="25"/>
      <c r="E82" s="25"/>
      <c r="H82" s="54"/>
    </row>
    <row r="83" spans="2:8" x14ac:dyDescent="0.25">
      <c r="B83" s="24" t="s">
        <v>56</v>
      </c>
      <c r="C83" s="23">
        <v>4813.75</v>
      </c>
      <c r="D83" s="23">
        <v>0</v>
      </c>
      <c r="E83" s="23">
        <v>0</v>
      </c>
      <c r="H83" s="54"/>
    </row>
    <row r="84" spans="2:8" x14ac:dyDescent="0.25">
      <c r="B84" s="24" t="s">
        <v>142</v>
      </c>
      <c r="C84" s="23">
        <v>1092.4100000000001</v>
      </c>
      <c r="D84" s="23">
        <v>0</v>
      </c>
      <c r="E84" s="23">
        <v>0</v>
      </c>
      <c r="H84" s="54"/>
    </row>
    <row r="85" spans="2:8" x14ac:dyDescent="0.25">
      <c r="B85" s="24" t="s">
        <v>137</v>
      </c>
      <c r="C85" s="23">
        <v>854.79</v>
      </c>
      <c r="D85" s="23">
        <v>0</v>
      </c>
      <c r="E85" s="23">
        <v>0</v>
      </c>
      <c r="H85" s="54"/>
    </row>
    <row r="86" spans="2:8" x14ac:dyDescent="0.25">
      <c r="B86" s="24"/>
      <c r="C86" s="48">
        <f t="shared" ref="C86:E86" si="11">SUM(C83:C85)</f>
        <v>6760.95</v>
      </c>
      <c r="D86" s="48">
        <f t="shared" si="11"/>
        <v>0</v>
      </c>
      <c r="E86" s="48">
        <f t="shared" si="11"/>
        <v>0</v>
      </c>
      <c r="H86" s="54"/>
    </row>
    <row r="87" spans="2:8" x14ac:dyDescent="0.25">
      <c r="B87" s="27" t="s">
        <v>57</v>
      </c>
      <c r="C87" s="23" t="s">
        <v>149</v>
      </c>
      <c r="D87" s="23"/>
      <c r="E87" s="23"/>
      <c r="H87" s="54"/>
    </row>
    <row r="88" spans="2:8" x14ac:dyDescent="0.25">
      <c r="B88" s="24" t="s">
        <v>58</v>
      </c>
      <c r="C88" s="23">
        <v>190105.74</v>
      </c>
      <c r="D88" s="54">
        <v>162615.82999999999</v>
      </c>
      <c r="E88" s="54">
        <v>39945</v>
      </c>
      <c r="H88" s="54"/>
    </row>
    <row r="89" spans="2:8" x14ac:dyDescent="0.25">
      <c r="B89" s="24" t="s">
        <v>59</v>
      </c>
      <c r="C89" s="23">
        <v>59774.33</v>
      </c>
      <c r="D89" s="54">
        <v>54750.65</v>
      </c>
      <c r="E89" s="54">
        <v>13345</v>
      </c>
      <c r="H89" s="54"/>
    </row>
    <row r="90" spans="2:8" x14ac:dyDescent="0.25">
      <c r="B90" s="24"/>
      <c r="C90" s="48">
        <f t="shared" ref="C90:E90" si="12">SUM(C88:C89)</f>
        <v>249880.07</v>
      </c>
      <c r="D90" s="48">
        <f t="shared" si="12"/>
        <v>217366.47999999998</v>
      </c>
      <c r="E90" s="48">
        <f t="shared" si="12"/>
        <v>53290</v>
      </c>
      <c r="H90" s="54"/>
    </row>
    <row r="91" spans="2:8" x14ac:dyDescent="0.25">
      <c r="B91" s="24"/>
      <c r="C91" s="25"/>
      <c r="D91" s="25"/>
      <c r="E91" s="25"/>
      <c r="H91" s="54"/>
    </row>
    <row r="92" spans="2:8" x14ac:dyDescent="0.25">
      <c r="B92" s="24" t="s">
        <v>145</v>
      </c>
      <c r="C92" s="23">
        <v>15124.33</v>
      </c>
      <c r="D92" s="54">
        <v>16429.04</v>
      </c>
      <c r="E92" s="54">
        <v>0</v>
      </c>
      <c r="H92" s="54"/>
    </row>
    <row r="93" spans="2:8" x14ac:dyDescent="0.25">
      <c r="B93" s="24" t="s">
        <v>146</v>
      </c>
      <c r="C93" s="23">
        <v>18678.05</v>
      </c>
      <c r="D93" s="54">
        <v>19598.59</v>
      </c>
      <c r="E93" s="54">
        <v>0</v>
      </c>
      <c r="H93" s="54"/>
    </row>
    <row r="94" spans="2:8" x14ac:dyDescent="0.25">
      <c r="B94" s="4" t="s">
        <v>159</v>
      </c>
      <c r="C94" s="23">
        <v>2680.06</v>
      </c>
      <c r="D94" s="54">
        <v>2693.82</v>
      </c>
      <c r="E94" s="54">
        <v>0</v>
      </c>
      <c r="H94" s="54"/>
    </row>
    <row r="95" spans="2:8" x14ac:dyDescent="0.25">
      <c r="B95" s="24" t="s">
        <v>160</v>
      </c>
      <c r="C95" s="23">
        <v>12888.11</v>
      </c>
      <c r="D95" s="54">
        <v>12731.34</v>
      </c>
      <c r="E95" s="54">
        <v>0</v>
      </c>
      <c r="H95" s="54"/>
    </row>
    <row r="96" spans="2:8" x14ac:dyDescent="0.25">
      <c r="B96" s="24" t="s">
        <v>60</v>
      </c>
      <c r="C96" s="23">
        <v>8219.6</v>
      </c>
      <c r="D96" s="23">
        <v>8273.42</v>
      </c>
      <c r="E96" s="23">
        <v>0</v>
      </c>
      <c r="H96" s="54"/>
    </row>
    <row r="97" spans="2:8" x14ac:dyDescent="0.25">
      <c r="B97" s="24" t="s">
        <v>155</v>
      </c>
      <c r="C97" s="23">
        <v>75.66</v>
      </c>
      <c r="D97" s="23">
        <v>0</v>
      </c>
      <c r="E97" s="23">
        <v>0</v>
      </c>
      <c r="H97" s="54"/>
    </row>
    <row r="98" spans="2:8" x14ac:dyDescent="0.25">
      <c r="B98" s="24" t="s">
        <v>178</v>
      </c>
      <c r="C98" s="23">
        <v>0</v>
      </c>
      <c r="D98" s="23">
        <v>0</v>
      </c>
      <c r="E98" s="23">
        <v>0</v>
      </c>
      <c r="H98" s="54"/>
    </row>
    <row r="99" spans="2:8" x14ac:dyDescent="0.25">
      <c r="B99" s="24" t="s">
        <v>61</v>
      </c>
      <c r="C99" s="23">
        <v>0</v>
      </c>
      <c r="D99" s="23">
        <v>0</v>
      </c>
      <c r="E99" s="23">
        <v>0</v>
      </c>
      <c r="H99" s="54"/>
    </row>
    <row r="100" spans="2:8" x14ac:dyDescent="0.25">
      <c r="B100" s="27" t="s">
        <v>62</v>
      </c>
      <c r="C100" s="48">
        <f t="shared" ref="C100:D100" si="13">+C99+C96+C90+C86+C81+C77+C73+C92+C93+C97+C94+C95</f>
        <v>938427.83</v>
      </c>
      <c r="D100" s="48">
        <f t="shared" si="13"/>
        <v>922920.69999999984</v>
      </c>
      <c r="E100" s="48">
        <f>+E99+E96+E90+E86+E81+E77+E73+E92+E93+E97+E94+E95+E98</f>
        <v>213240.12285714288</v>
      </c>
      <c r="H100" s="54"/>
    </row>
    <row r="101" spans="2:8" x14ac:dyDescent="0.25">
      <c r="B101" s="27"/>
      <c r="C101" s="23" t="s">
        <v>149</v>
      </c>
      <c r="D101" s="23"/>
      <c r="E101" s="23"/>
      <c r="H101" s="54"/>
    </row>
    <row r="102" spans="2:8" x14ac:dyDescent="0.25">
      <c r="B102" s="27" t="s">
        <v>63</v>
      </c>
      <c r="C102" s="23" t="s">
        <v>149</v>
      </c>
      <c r="D102" s="23"/>
      <c r="E102" s="23"/>
      <c r="H102" s="54"/>
    </row>
    <row r="103" spans="2:8" x14ac:dyDescent="0.25">
      <c r="B103" s="26" t="s">
        <v>64</v>
      </c>
      <c r="C103" s="23" t="s">
        <v>149</v>
      </c>
      <c r="D103" s="23"/>
      <c r="E103" s="23"/>
      <c r="H103" s="54"/>
    </row>
    <row r="104" spans="2:8" x14ac:dyDescent="0.25">
      <c r="B104" s="24" t="s">
        <v>65</v>
      </c>
      <c r="C104" s="23">
        <v>10445.64</v>
      </c>
      <c r="D104" s="23">
        <v>24547.39</v>
      </c>
      <c r="E104" s="23">
        <v>5450</v>
      </c>
      <c r="H104" s="54"/>
    </row>
    <row r="105" spans="2:8" x14ac:dyDescent="0.25">
      <c r="B105" s="24" t="s">
        <v>138</v>
      </c>
      <c r="C105" s="23">
        <v>3634.96</v>
      </c>
      <c r="D105" s="23">
        <v>6146.41</v>
      </c>
      <c r="E105" s="23">
        <v>1285</v>
      </c>
      <c r="H105" s="54"/>
    </row>
    <row r="106" spans="2:8" x14ac:dyDescent="0.25">
      <c r="B106" s="24" t="s">
        <v>66</v>
      </c>
      <c r="C106" s="23">
        <v>200.3</v>
      </c>
      <c r="D106" s="23">
        <v>255.61</v>
      </c>
      <c r="E106" s="23">
        <v>56</v>
      </c>
      <c r="H106" s="54"/>
    </row>
    <row r="107" spans="2:8" x14ac:dyDescent="0.25">
      <c r="B107" s="24" t="s">
        <v>67</v>
      </c>
      <c r="C107" s="23">
        <v>20489.7</v>
      </c>
      <c r="D107" s="23">
        <v>21556.66</v>
      </c>
      <c r="E107" s="23">
        <v>7506</v>
      </c>
      <c r="H107" s="54"/>
    </row>
    <row r="108" spans="2:8" x14ac:dyDescent="0.25">
      <c r="B108" s="24" t="s">
        <v>68</v>
      </c>
      <c r="C108" s="23">
        <v>1082.23</v>
      </c>
      <c r="D108" s="23">
        <v>2560.89</v>
      </c>
      <c r="E108" s="23">
        <v>0</v>
      </c>
      <c r="H108" s="54"/>
    </row>
    <row r="109" spans="2:8" x14ac:dyDescent="0.25">
      <c r="B109" s="24" t="s">
        <v>69</v>
      </c>
      <c r="C109" s="23">
        <v>1455446.93</v>
      </c>
      <c r="D109" s="23">
        <v>1715276.92</v>
      </c>
      <c r="E109" s="23">
        <v>495939</v>
      </c>
      <c r="H109" s="54"/>
    </row>
    <row r="110" spans="2:8" x14ac:dyDescent="0.25">
      <c r="B110" s="24" t="s">
        <v>70</v>
      </c>
      <c r="C110" s="23">
        <v>27893.86</v>
      </c>
      <c r="D110" s="23">
        <v>35406.589999999997</v>
      </c>
      <c r="E110" s="23">
        <v>12567</v>
      </c>
      <c r="H110" s="54"/>
    </row>
    <row r="111" spans="2:8" x14ac:dyDescent="0.25">
      <c r="B111" s="24" t="s">
        <v>71</v>
      </c>
      <c r="C111" s="23">
        <v>17475.71</v>
      </c>
      <c r="D111" s="23">
        <v>17645.759999999998</v>
      </c>
      <c r="E111" s="23">
        <v>3224</v>
      </c>
      <c r="H111" s="54"/>
    </row>
    <row r="112" spans="2:8" x14ac:dyDescent="0.25">
      <c r="B112" s="24" t="s">
        <v>72</v>
      </c>
      <c r="C112" s="23">
        <v>138015.89000000001</v>
      </c>
      <c r="D112" s="23">
        <v>152385.67000000001</v>
      </c>
      <c r="E112" s="23">
        <v>35570</v>
      </c>
      <c r="H112" s="54"/>
    </row>
    <row r="113" spans="2:8" x14ac:dyDescent="0.25">
      <c r="B113" s="24" t="s">
        <v>73</v>
      </c>
      <c r="C113" s="23">
        <v>68730.03</v>
      </c>
      <c r="D113" s="23">
        <v>61875.54</v>
      </c>
      <c r="E113" s="23">
        <v>17061</v>
      </c>
      <c r="H113" s="54"/>
    </row>
    <row r="114" spans="2:8" x14ac:dyDescent="0.25">
      <c r="B114" s="24" t="s">
        <v>174</v>
      </c>
      <c r="C114" s="23">
        <v>0</v>
      </c>
      <c r="D114" s="23">
        <v>0</v>
      </c>
      <c r="E114" s="23">
        <v>261</v>
      </c>
      <c r="H114" s="54"/>
    </row>
    <row r="115" spans="2:8" x14ac:dyDescent="0.25">
      <c r="B115" s="24"/>
      <c r="C115" s="48">
        <f t="shared" ref="C115:E115" si="14">SUM(C104:C114)</f>
        <v>1743415.2500000002</v>
      </c>
      <c r="D115" s="48">
        <f t="shared" si="14"/>
        <v>2037657.44</v>
      </c>
      <c r="E115" s="48">
        <f t="shared" si="14"/>
        <v>578919</v>
      </c>
      <c r="H115" s="54"/>
    </row>
    <row r="116" spans="2:8" x14ac:dyDescent="0.25">
      <c r="B116" s="24"/>
      <c r="H116" s="54"/>
    </row>
    <row r="117" spans="2:8" x14ac:dyDescent="0.25">
      <c r="B117" s="24" t="s">
        <v>74</v>
      </c>
      <c r="C117" s="23">
        <v>1052.72</v>
      </c>
      <c r="D117" s="54">
        <v>722.06</v>
      </c>
      <c r="E117" s="54">
        <v>195</v>
      </c>
      <c r="H117" s="54"/>
    </row>
    <row r="118" spans="2:8" x14ac:dyDescent="0.25">
      <c r="B118" s="24" t="s">
        <v>75</v>
      </c>
      <c r="C118" s="23">
        <v>0</v>
      </c>
      <c r="D118" s="54">
        <v>1122.18</v>
      </c>
      <c r="E118" s="54">
        <v>326</v>
      </c>
      <c r="H118" s="54"/>
    </row>
    <row r="119" spans="2:8" x14ac:dyDescent="0.25">
      <c r="B119" s="4" t="s">
        <v>147</v>
      </c>
      <c r="C119" s="23">
        <v>4241.49</v>
      </c>
      <c r="D119" s="54">
        <v>3557.48</v>
      </c>
      <c r="E119" s="54">
        <v>542</v>
      </c>
      <c r="H119" s="54"/>
    </row>
    <row r="120" spans="2:8" x14ac:dyDescent="0.25">
      <c r="B120" s="24" t="s">
        <v>76</v>
      </c>
      <c r="C120" s="23">
        <v>542.67999999999995</v>
      </c>
      <c r="D120" s="54">
        <v>443.46</v>
      </c>
      <c r="E120" s="54">
        <v>283</v>
      </c>
      <c r="H120" s="54"/>
    </row>
    <row r="121" spans="2:8" x14ac:dyDescent="0.25">
      <c r="B121" s="7"/>
      <c r="C121" s="48">
        <f t="shared" ref="C121:E121" si="15">SUM(C117:C120)</f>
        <v>5836.89</v>
      </c>
      <c r="D121" s="48">
        <f t="shared" si="15"/>
        <v>5845.18</v>
      </c>
      <c r="E121" s="48">
        <f t="shared" si="15"/>
        <v>1346</v>
      </c>
      <c r="H121" s="54"/>
    </row>
    <row r="122" spans="2:8" x14ac:dyDescent="0.25">
      <c r="B122" s="27"/>
      <c r="H122" s="54"/>
    </row>
    <row r="123" spans="2:8" x14ac:dyDescent="0.25">
      <c r="B123" s="27" t="s">
        <v>77</v>
      </c>
      <c r="C123" s="23" t="s">
        <v>149</v>
      </c>
      <c r="D123" s="23"/>
      <c r="E123" s="23"/>
      <c r="H123" s="54"/>
    </row>
    <row r="124" spans="2:8" x14ac:dyDescent="0.25">
      <c r="B124" s="24" t="s">
        <v>78</v>
      </c>
      <c r="C124" s="23">
        <v>6797.98</v>
      </c>
      <c r="D124" s="54">
        <v>7175.87</v>
      </c>
      <c r="E124" s="54">
        <v>2345</v>
      </c>
      <c r="H124" s="54"/>
    </row>
    <row r="125" spans="2:8" x14ac:dyDescent="0.25">
      <c r="B125" s="24" t="s">
        <v>79</v>
      </c>
      <c r="C125" s="23">
        <v>9856.8799999999992</v>
      </c>
      <c r="D125" s="54">
        <v>7502.69</v>
      </c>
      <c r="E125" s="54">
        <v>7500</v>
      </c>
      <c r="H125" s="54"/>
    </row>
    <row r="126" spans="2:8" x14ac:dyDescent="0.25">
      <c r="B126" s="24" t="s">
        <v>80</v>
      </c>
      <c r="C126" s="23">
        <v>403696.92</v>
      </c>
      <c r="D126" s="54">
        <v>383618.56</v>
      </c>
      <c r="E126" s="54">
        <v>113564</v>
      </c>
      <c r="H126" s="54"/>
    </row>
    <row r="127" spans="2:8" x14ac:dyDescent="0.25">
      <c r="B127" s="24" t="s">
        <v>81</v>
      </c>
      <c r="C127" s="23">
        <v>5301.63</v>
      </c>
      <c r="D127" s="54">
        <v>24611.3</v>
      </c>
      <c r="E127" s="54">
        <v>6145</v>
      </c>
      <c r="H127" s="54"/>
    </row>
    <row r="128" spans="2:8" x14ac:dyDescent="0.25">
      <c r="B128" s="24" t="s">
        <v>82</v>
      </c>
      <c r="C128" s="23">
        <v>689.4</v>
      </c>
      <c r="D128" s="54">
        <v>26784.62</v>
      </c>
      <c r="E128" s="54">
        <v>0</v>
      </c>
      <c r="H128" s="54"/>
    </row>
    <row r="129" spans="2:8" x14ac:dyDescent="0.25">
      <c r="B129" s="24" t="s">
        <v>83</v>
      </c>
      <c r="C129" s="23">
        <v>37592.79</v>
      </c>
      <c r="D129" s="54">
        <v>27529.71</v>
      </c>
      <c r="E129" s="54">
        <v>7181</v>
      </c>
      <c r="H129" s="54"/>
    </row>
    <row r="130" spans="2:8" x14ac:dyDescent="0.25">
      <c r="B130" s="24" t="s">
        <v>84</v>
      </c>
      <c r="C130" s="23">
        <v>39543.21</v>
      </c>
      <c r="D130" s="54">
        <v>75088.13</v>
      </c>
      <c r="E130" s="54">
        <v>14166</v>
      </c>
      <c r="H130" s="54"/>
    </row>
    <row r="131" spans="2:8" x14ac:dyDescent="0.25">
      <c r="B131" s="24" t="s">
        <v>85</v>
      </c>
      <c r="C131" s="23">
        <v>51.01</v>
      </c>
      <c r="D131" s="54">
        <v>978.21</v>
      </c>
      <c r="E131" s="54">
        <v>178</v>
      </c>
      <c r="H131" s="54"/>
    </row>
    <row r="132" spans="2:8" x14ac:dyDescent="0.25">
      <c r="B132" s="24" t="s">
        <v>86</v>
      </c>
      <c r="C132" s="23">
        <v>1035.1099999999999</v>
      </c>
      <c r="D132" s="54">
        <v>1385.23</v>
      </c>
      <c r="E132" s="54">
        <v>542</v>
      </c>
      <c r="H132" s="54"/>
    </row>
    <row r="133" spans="2:8" x14ac:dyDescent="0.25">
      <c r="B133" s="24" t="s">
        <v>87</v>
      </c>
      <c r="C133" s="23">
        <v>2840.8</v>
      </c>
      <c r="D133" s="54">
        <v>2473.81</v>
      </c>
      <c r="E133" s="54">
        <v>1585</v>
      </c>
      <c r="H133" s="54"/>
    </row>
    <row r="134" spans="2:8" x14ac:dyDescent="0.25">
      <c r="B134" s="24" t="s">
        <v>156</v>
      </c>
      <c r="C134" s="23">
        <v>18857.48</v>
      </c>
      <c r="D134" s="54">
        <v>9980.5300000000007</v>
      </c>
      <c r="E134" s="54">
        <v>2958</v>
      </c>
      <c r="H134" s="54"/>
    </row>
    <row r="135" spans="2:8" x14ac:dyDescent="0.25">
      <c r="B135" s="24" t="s">
        <v>88</v>
      </c>
      <c r="C135" s="23">
        <v>6713.11</v>
      </c>
      <c r="D135" s="54">
        <v>3841.84</v>
      </c>
      <c r="E135" s="54">
        <v>777</v>
      </c>
      <c r="H135" s="54"/>
    </row>
    <row r="136" spans="2:8" x14ac:dyDescent="0.25">
      <c r="B136" s="27" t="s">
        <v>89</v>
      </c>
      <c r="C136" s="48">
        <f>SUM(C124:C135)</f>
        <v>532976.31999999995</v>
      </c>
      <c r="D136" s="48">
        <f>SUM(D124:D135)</f>
        <v>570970.5</v>
      </c>
      <c r="E136" s="48">
        <f>SUM(E124:E135)</f>
        <v>156941</v>
      </c>
      <c r="H136" s="54"/>
    </row>
    <row r="137" spans="2:8" x14ac:dyDescent="0.25">
      <c r="B137" s="27"/>
      <c r="C137" s="25"/>
      <c r="D137" s="25"/>
      <c r="E137" s="25"/>
      <c r="H137" s="54"/>
    </row>
    <row r="138" spans="2:8" x14ac:dyDescent="0.25">
      <c r="B138" s="24" t="s">
        <v>90</v>
      </c>
      <c r="C138" s="23" t="s">
        <v>149</v>
      </c>
      <c r="D138" s="23"/>
      <c r="E138" s="23"/>
      <c r="H138" s="54"/>
    </row>
    <row r="139" spans="2:8" x14ac:dyDescent="0.25">
      <c r="B139" s="24" t="s">
        <v>91</v>
      </c>
      <c r="C139" s="23">
        <v>677.94</v>
      </c>
      <c r="D139" s="23">
        <v>707.74</v>
      </c>
      <c r="E139" s="23">
        <v>531</v>
      </c>
      <c r="H139" s="54"/>
    </row>
    <row r="140" spans="2:8" x14ac:dyDescent="0.25">
      <c r="B140" s="27" t="s">
        <v>92</v>
      </c>
      <c r="C140" s="48">
        <f t="shared" ref="C140:E140" si="16">+C139</f>
        <v>677.94</v>
      </c>
      <c r="D140" s="48">
        <f t="shared" si="16"/>
        <v>707.74</v>
      </c>
      <c r="E140" s="48">
        <f t="shared" si="16"/>
        <v>531</v>
      </c>
      <c r="H140" s="54"/>
    </row>
    <row r="141" spans="2:8" x14ac:dyDescent="0.25">
      <c r="B141" s="26"/>
      <c r="H141" s="54"/>
    </row>
    <row r="142" spans="2:8" x14ac:dyDescent="0.25">
      <c r="B142" s="26" t="s">
        <v>93</v>
      </c>
      <c r="C142" s="23" t="s">
        <v>149</v>
      </c>
      <c r="D142" s="23"/>
      <c r="E142" s="23"/>
      <c r="H142" s="54"/>
    </row>
    <row r="143" spans="2:8" x14ac:dyDescent="0.25">
      <c r="B143" s="24" t="s">
        <v>94</v>
      </c>
      <c r="C143" s="23">
        <v>68767.91</v>
      </c>
      <c r="D143" s="54">
        <v>68767.91</v>
      </c>
      <c r="E143" s="54">
        <v>15000</v>
      </c>
      <c r="H143" s="54"/>
    </row>
    <row r="144" spans="2:8" x14ac:dyDescent="0.25">
      <c r="B144" s="24" t="s">
        <v>95</v>
      </c>
      <c r="C144" s="23">
        <v>11305.21</v>
      </c>
      <c r="D144" s="54">
        <v>11048.61</v>
      </c>
      <c r="E144" s="54">
        <v>0</v>
      </c>
      <c r="H144" s="54"/>
    </row>
    <row r="145" spans="2:8" x14ac:dyDescent="0.25">
      <c r="B145" s="24" t="s">
        <v>96</v>
      </c>
      <c r="C145" s="23">
        <v>8595.99</v>
      </c>
      <c r="D145" s="54">
        <v>8595.99</v>
      </c>
      <c r="E145" s="54">
        <v>0</v>
      </c>
      <c r="H145" s="54"/>
    </row>
    <row r="146" spans="2:8" x14ac:dyDescent="0.25">
      <c r="B146" s="24" t="s">
        <v>97</v>
      </c>
      <c r="C146" s="23">
        <v>17022.59</v>
      </c>
      <c r="D146" s="54">
        <v>25136.55</v>
      </c>
      <c r="E146" s="54">
        <v>7544</v>
      </c>
      <c r="H146" s="54"/>
    </row>
    <row r="147" spans="2:8" x14ac:dyDescent="0.25">
      <c r="B147" s="24" t="s">
        <v>98</v>
      </c>
      <c r="C147" s="23">
        <v>29982.36</v>
      </c>
      <c r="D147" s="54">
        <v>34880.54</v>
      </c>
      <c r="E147" s="54">
        <v>35450</v>
      </c>
      <c r="H147" s="54"/>
    </row>
    <row r="148" spans="2:8" x14ac:dyDescent="0.25">
      <c r="B148" s="24" t="s">
        <v>99</v>
      </c>
      <c r="C148" s="23">
        <v>912.84</v>
      </c>
      <c r="D148" s="54">
        <v>620.34</v>
      </c>
      <c r="E148" s="54">
        <v>155</v>
      </c>
      <c r="H148" s="54"/>
    </row>
    <row r="149" spans="2:8" x14ac:dyDescent="0.25">
      <c r="B149" s="24" t="s">
        <v>100</v>
      </c>
      <c r="C149" s="23">
        <v>7793.5</v>
      </c>
      <c r="D149" s="54">
        <v>5269.78</v>
      </c>
      <c r="E149" s="54">
        <v>1453</v>
      </c>
      <c r="H149" s="54"/>
    </row>
    <row r="150" spans="2:8" x14ac:dyDescent="0.25">
      <c r="B150" s="24" t="s">
        <v>101</v>
      </c>
      <c r="C150" s="23">
        <v>2208.6</v>
      </c>
      <c r="D150" s="54">
        <v>1081.3800000000001</v>
      </c>
      <c r="E150" s="54">
        <v>0</v>
      </c>
      <c r="H150" s="54"/>
    </row>
    <row r="151" spans="2:8" x14ac:dyDescent="0.25">
      <c r="B151" s="24" t="s">
        <v>102</v>
      </c>
      <c r="C151" s="23">
        <v>630.55999999999995</v>
      </c>
      <c r="D151" s="54">
        <v>667.34</v>
      </c>
      <c r="E151" s="54">
        <v>35</v>
      </c>
      <c r="H151" s="54"/>
    </row>
    <row r="152" spans="2:8" x14ac:dyDescent="0.25">
      <c r="B152" s="24" t="s">
        <v>103</v>
      </c>
      <c r="C152" s="23">
        <v>1085.96</v>
      </c>
      <c r="D152" s="54">
        <v>27.51</v>
      </c>
      <c r="E152" s="54">
        <v>0</v>
      </c>
      <c r="H152" s="54"/>
    </row>
    <row r="153" spans="2:8" x14ac:dyDescent="0.25">
      <c r="B153" s="24" t="s">
        <v>104</v>
      </c>
      <c r="C153" s="23">
        <v>5957.36</v>
      </c>
      <c r="D153" s="54">
        <v>6836.48</v>
      </c>
      <c r="E153" s="54">
        <v>1543</v>
      </c>
      <c r="H153" s="54"/>
    </row>
    <row r="154" spans="2:8" x14ac:dyDescent="0.25">
      <c r="B154" s="24" t="s">
        <v>105</v>
      </c>
      <c r="C154" s="23">
        <v>31683.34</v>
      </c>
      <c r="D154" s="54">
        <v>23007.34</v>
      </c>
      <c r="E154" s="54">
        <v>6414</v>
      </c>
      <c r="H154" s="54"/>
    </row>
    <row r="155" spans="2:8" x14ac:dyDescent="0.25">
      <c r="B155" s="24" t="s">
        <v>106</v>
      </c>
      <c r="C155" s="23">
        <v>24224.62</v>
      </c>
      <c r="D155" s="54">
        <v>27289.01</v>
      </c>
      <c r="E155" s="54">
        <v>4576</v>
      </c>
      <c r="H155" s="54"/>
    </row>
    <row r="156" spans="2:8" x14ac:dyDescent="0.25">
      <c r="B156" s="24" t="s">
        <v>107</v>
      </c>
      <c r="C156" s="23">
        <v>1740.06</v>
      </c>
      <c r="D156" s="54">
        <v>2039.36</v>
      </c>
      <c r="E156" s="54">
        <v>309</v>
      </c>
      <c r="H156" s="54"/>
    </row>
    <row r="157" spans="2:8" x14ac:dyDescent="0.25">
      <c r="B157" s="24" t="s">
        <v>108</v>
      </c>
      <c r="C157" s="23">
        <v>1900.42</v>
      </c>
      <c r="D157" s="54">
        <v>812.15</v>
      </c>
      <c r="E157" s="54">
        <v>33</v>
      </c>
      <c r="H157" s="54"/>
    </row>
    <row r="158" spans="2:8" x14ac:dyDescent="0.25">
      <c r="B158" s="24" t="s">
        <v>109</v>
      </c>
      <c r="C158" s="23">
        <v>10497.01</v>
      </c>
      <c r="D158" s="54">
        <v>9343.69</v>
      </c>
      <c r="E158" s="54">
        <v>903</v>
      </c>
      <c r="H158" s="54"/>
    </row>
    <row r="159" spans="2:8" x14ac:dyDescent="0.25">
      <c r="B159" s="24" t="s">
        <v>110</v>
      </c>
      <c r="C159" s="23">
        <v>902.99</v>
      </c>
      <c r="D159" s="54">
        <v>1613.65</v>
      </c>
      <c r="E159" s="54">
        <v>234</v>
      </c>
      <c r="H159" s="54"/>
    </row>
    <row r="160" spans="2:8" x14ac:dyDescent="0.25">
      <c r="B160" s="24" t="s">
        <v>111</v>
      </c>
      <c r="C160" s="23">
        <v>135759.6</v>
      </c>
      <c r="D160" s="54">
        <v>135759.6</v>
      </c>
      <c r="E160" s="54">
        <v>65000</v>
      </c>
      <c r="H160" s="54"/>
    </row>
    <row r="161" spans="2:8" x14ac:dyDescent="0.25">
      <c r="B161" s="24" t="s">
        <v>175</v>
      </c>
      <c r="C161" s="23">
        <v>0</v>
      </c>
      <c r="D161" s="54">
        <v>0</v>
      </c>
      <c r="E161" s="54">
        <v>349</v>
      </c>
      <c r="H161" s="54"/>
    </row>
    <row r="162" spans="2:8" x14ac:dyDescent="0.25">
      <c r="B162" s="24" t="s">
        <v>165</v>
      </c>
      <c r="C162" s="23">
        <v>76.58</v>
      </c>
      <c r="D162" s="23">
        <v>0</v>
      </c>
      <c r="E162" s="54">
        <v>0</v>
      </c>
      <c r="H162" s="54"/>
    </row>
    <row r="163" spans="2:8" x14ac:dyDescent="0.25">
      <c r="B163" s="24" t="s">
        <v>112</v>
      </c>
      <c r="C163" s="23">
        <v>272.33999999999997</v>
      </c>
      <c r="D163" s="23">
        <v>10220.27</v>
      </c>
      <c r="E163" s="54">
        <v>134</v>
      </c>
      <c r="H163" s="54"/>
    </row>
    <row r="164" spans="2:8" x14ac:dyDescent="0.25">
      <c r="B164" s="4" t="s">
        <v>170</v>
      </c>
      <c r="C164" s="23">
        <v>0</v>
      </c>
      <c r="D164" s="23">
        <v>440.69</v>
      </c>
      <c r="E164" s="23">
        <v>0</v>
      </c>
      <c r="H164" s="54"/>
    </row>
    <row r="165" spans="2:8" x14ac:dyDescent="0.25">
      <c r="B165" s="27" t="s">
        <v>113</v>
      </c>
      <c r="C165" s="48">
        <f t="shared" ref="C165:E165" si="17">SUM(C143:C164)</f>
        <v>361319.84</v>
      </c>
      <c r="D165" s="48">
        <f t="shared" si="17"/>
        <v>373458.19</v>
      </c>
      <c r="E165" s="48">
        <f t="shared" si="17"/>
        <v>139132</v>
      </c>
      <c r="H165" s="54"/>
    </row>
    <row r="166" spans="2:8" x14ac:dyDescent="0.25">
      <c r="B166" s="27"/>
      <c r="C166" s="23" t="s">
        <v>149</v>
      </c>
      <c r="D166" s="23"/>
      <c r="E166" s="23"/>
      <c r="H166" s="54"/>
    </row>
    <row r="167" spans="2:8" x14ac:dyDescent="0.25">
      <c r="B167" s="27" t="s">
        <v>114</v>
      </c>
      <c r="C167" s="23" t="s">
        <v>149</v>
      </c>
      <c r="D167" s="23"/>
      <c r="E167" s="23"/>
      <c r="H167" s="54"/>
    </row>
    <row r="168" spans="2:8" x14ac:dyDescent="0.25">
      <c r="B168" s="24" t="s">
        <v>204</v>
      </c>
      <c r="C168" s="23">
        <v>148997.13</v>
      </c>
      <c r="D168" s="23">
        <v>140074.5</v>
      </c>
      <c r="E168" s="23">
        <v>0</v>
      </c>
      <c r="H168" s="54"/>
    </row>
    <row r="169" spans="2:8" x14ac:dyDescent="0.25">
      <c r="B169" s="24" t="s">
        <v>139</v>
      </c>
      <c r="C169" s="23">
        <v>18610.32</v>
      </c>
      <c r="D169" s="23">
        <v>16543.27</v>
      </c>
      <c r="E169" s="23">
        <v>0</v>
      </c>
      <c r="H169" s="54"/>
    </row>
    <row r="170" spans="2:8" x14ac:dyDescent="0.25">
      <c r="B170" s="4" t="s">
        <v>171</v>
      </c>
      <c r="C170" s="23">
        <v>0</v>
      </c>
      <c r="D170" s="23">
        <v>9562.18</v>
      </c>
      <c r="E170" s="23">
        <v>0</v>
      </c>
      <c r="H170" s="54"/>
    </row>
    <row r="171" spans="2:8" x14ac:dyDescent="0.25">
      <c r="B171" s="4" t="s">
        <v>172</v>
      </c>
      <c r="C171" s="23">
        <v>0</v>
      </c>
      <c r="D171" s="23">
        <v>2065.9</v>
      </c>
      <c r="E171" s="23">
        <v>0</v>
      </c>
      <c r="H171" s="54"/>
    </row>
    <row r="172" spans="2:8" x14ac:dyDescent="0.25">
      <c r="B172" s="4" t="s">
        <v>173</v>
      </c>
      <c r="C172" s="23">
        <v>0</v>
      </c>
      <c r="D172" s="23">
        <v>13019.21</v>
      </c>
      <c r="E172" s="23">
        <v>0</v>
      </c>
      <c r="H172" s="54"/>
    </row>
    <row r="173" spans="2:8" x14ac:dyDescent="0.25">
      <c r="B173" s="4" t="s">
        <v>161</v>
      </c>
      <c r="C173" s="23">
        <v>114.61</v>
      </c>
      <c r="D173" s="6">
        <v>0</v>
      </c>
      <c r="E173" s="6">
        <v>0</v>
      </c>
      <c r="H173" s="54"/>
    </row>
    <row r="174" spans="2:8" x14ac:dyDescent="0.25">
      <c r="B174" s="27" t="s">
        <v>115</v>
      </c>
      <c r="C174" s="48">
        <f>SUM(C168:C173)</f>
        <v>167722.06</v>
      </c>
      <c r="D174" s="48">
        <f>SUM(D168:D173)</f>
        <v>181265.05999999997</v>
      </c>
      <c r="E174" s="48">
        <f>SUM(E168:E173)</f>
        <v>0</v>
      </c>
      <c r="H174" s="54"/>
    </row>
    <row r="175" spans="2:8" x14ac:dyDescent="0.25">
      <c r="B175" s="27"/>
      <c r="C175" s="25"/>
      <c r="D175" s="25"/>
      <c r="E175" s="25"/>
      <c r="H175" s="54"/>
    </row>
    <row r="176" spans="2:8" x14ac:dyDescent="0.25">
      <c r="B176" s="27" t="s">
        <v>116</v>
      </c>
      <c r="C176" s="23" t="s">
        <v>149</v>
      </c>
      <c r="D176" s="23"/>
      <c r="E176" s="23"/>
      <c r="H176" s="54"/>
    </row>
    <row r="177" spans="2:8" x14ac:dyDescent="0.25">
      <c r="B177" s="24" t="s">
        <v>117</v>
      </c>
      <c r="C177" s="23">
        <v>1012.01</v>
      </c>
      <c r="D177" s="54">
        <v>162.47</v>
      </c>
      <c r="E177" s="54">
        <v>43</v>
      </c>
      <c r="H177" s="54"/>
    </row>
    <row r="178" spans="2:8" x14ac:dyDescent="0.25">
      <c r="B178" s="24" t="s">
        <v>140</v>
      </c>
      <c r="C178" s="23">
        <v>1665.48</v>
      </c>
      <c r="D178" s="54">
        <v>5719.39</v>
      </c>
      <c r="E178" s="54">
        <v>3250</v>
      </c>
      <c r="H178" s="54"/>
    </row>
    <row r="179" spans="2:8" x14ac:dyDescent="0.25">
      <c r="B179" s="24" t="s">
        <v>118</v>
      </c>
      <c r="C179" s="23">
        <v>1564.88</v>
      </c>
      <c r="D179" s="54">
        <v>0</v>
      </c>
      <c r="E179" s="54">
        <v>0</v>
      </c>
      <c r="H179" s="54"/>
    </row>
    <row r="180" spans="2:8" x14ac:dyDescent="0.25">
      <c r="B180" s="24" t="s">
        <v>119</v>
      </c>
      <c r="C180" s="23">
        <v>0</v>
      </c>
      <c r="D180" s="54">
        <v>1286.79</v>
      </c>
      <c r="E180" s="54">
        <v>0</v>
      </c>
      <c r="H180" s="54"/>
    </row>
    <row r="181" spans="2:8" x14ac:dyDescent="0.25">
      <c r="B181" s="27" t="s">
        <v>120</v>
      </c>
      <c r="C181" s="48">
        <f t="shared" ref="C181:E181" si="18">SUM(C177:C180)</f>
        <v>4242.37</v>
      </c>
      <c r="D181" s="48">
        <f t="shared" si="18"/>
        <v>7168.6500000000005</v>
      </c>
      <c r="E181" s="48">
        <f t="shared" si="18"/>
        <v>3293</v>
      </c>
      <c r="H181" s="54"/>
    </row>
    <row r="182" spans="2:8" x14ac:dyDescent="0.25">
      <c r="B182" s="27"/>
      <c r="C182" s="25"/>
      <c r="D182" s="25"/>
      <c r="E182" s="25"/>
      <c r="H182" s="54"/>
    </row>
    <row r="183" spans="2:8" x14ac:dyDescent="0.25">
      <c r="B183" s="27" t="s">
        <v>121</v>
      </c>
      <c r="C183" s="23" t="s">
        <v>149</v>
      </c>
      <c r="D183" s="23"/>
      <c r="E183" s="23"/>
      <c r="H183" s="54"/>
    </row>
    <row r="184" spans="2:8" x14ac:dyDescent="0.25">
      <c r="B184" s="24" t="s">
        <v>122</v>
      </c>
      <c r="C184" s="23">
        <v>1347.06</v>
      </c>
      <c r="D184" s="23">
        <v>1573.44</v>
      </c>
      <c r="E184" s="23">
        <v>-383</v>
      </c>
      <c r="H184" s="54"/>
    </row>
    <row r="185" spans="2:8" x14ac:dyDescent="0.25">
      <c r="B185" s="24" t="s">
        <v>123</v>
      </c>
      <c r="C185" s="23">
        <v>0</v>
      </c>
      <c r="D185" s="23">
        <v>256.83999999999997</v>
      </c>
      <c r="E185" s="23">
        <v>0</v>
      </c>
      <c r="H185" s="54"/>
    </row>
    <row r="186" spans="2:8" x14ac:dyDescent="0.25">
      <c r="B186" s="24" t="s">
        <v>124</v>
      </c>
      <c r="C186" s="23">
        <v>39567.86</v>
      </c>
      <c r="D186" s="23">
        <v>29070.799999999999</v>
      </c>
      <c r="E186" s="23">
        <v>-6903</v>
      </c>
      <c r="H186" s="54"/>
    </row>
    <row r="187" spans="2:8" x14ac:dyDescent="0.25">
      <c r="B187" s="24" t="s">
        <v>125</v>
      </c>
      <c r="C187" s="23">
        <v>7611.74</v>
      </c>
      <c r="D187" s="23">
        <v>0</v>
      </c>
      <c r="E187" s="23">
        <v>0</v>
      </c>
      <c r="H187" s="54"/>
    </row>
    <row r="188" spans="2:8" x14ac:dyDescent="0.25">
      <c r="B188" s="26" t="s">
        <v>126</v>
      </c>
      <c r="C188" s="48">
        <f t="shared" ref="C188:E188" si="19">SUM(C184:C187)</f>
        <v>48526.659999999996</v>
      </c>
      <c r="D188" s="48">
        <f t="shared" si="19"/>
        <v>30901.079999999998</v>
      </c>
      <c r="E188" s="48">
        <f t="shared" si="19"/>
        <v>-7286</v>
      </c>
      <c r="H188" s="54"/>
    </row>
    <row r="189" spans="2:8" x14ac:dyDescent="0.25">
      <c r="B189" s="26"/>
      <c r="C189" s="25"/>
      <c r="D189" s="25"/>
      <c r="E189" s="25"/>
      <c r="H189" s="54"/>
    </row>
    <row r="190" spans="2:8" x14ac:dyDescent="0.25">
      <c r="B190" s="24" t="s">
        <v>127</v>
      </c>
      <c r="C190" s="23">
        <v>14849.65</v>
      </c>
      <c r="D190" s="23">
        <v>0</v>
      </c>
      <c r="E190" s="23">
        <v>0.59</v>
      </c>
      <c r="F190" s="43" t="s">
        <v>149</v>
      </c>
      <c r="H190" s="54"/>
    </row>
    <row r="191" spans="2:8" x14ac:dyDescent="0.25">
      <c r="B191" s="24" t="s">
        <v>128</v>
      </c>
      <c r="C191" s="23">
        <v>4675.03</v>
      </c>
      <c r="D191" s="23">
        <v>0</v>
      </c>
      <c r="E191" s="23">
        <v>0</v>
      </c>
      <c r="H191" s="54"/>
    </row>
    <row r="192" spans="2:8" x14ac:dyDescent="0.25">
      <c r="B192" s="24" t="s">
        <v>129</v>
      </c>
      <c r="C192" s="23">
        <v>0</v>
      </c>
      <c r="D192" s="23">
        <v>0</v>
      </c>
      <c r="E192" s="23">
        <v>0</v>
      </c>
      <c r="H192" s="54"/>
    </row>
    <row r="193" spans="2:8" x14ac:dyDescent="0.25">
      <c r="B193" s="24" t="s">
        <v>130</v>
      </c>
      <c r="C193" s="23">
        <v>0</v>
      </c>
      <c r="D193" s="23">
        <v>0</v>
      </c>
      <c r="E193" s="23">
        <v>0</v>
      </c>
      <c r="H193" s="54"/>
    </row>
    <row r="194" spans="2:8" x14ac:dyDescent="0.25">
      <c r="B194" s="24" t="s">
        <v>131</v>
      </c>
      <c r="C194" s="23">
        <v>0</v>
      </c>
      <c r="D194" s="23">
        <v>0</v>
      </c>
      <c r="E194" s="23">
        <v>0</v>
      </c>
      <c r="H194" s="54"/>
    </row>
    <row r="195" spans="2:8" x14ac:dyDescent="0.25">
      <c r="B195" s="24" t="s">
        <v>132</v>
      </c>
      <c r="C195" s="23">
        <v>0</v>
      </c>
      <c r="D195" s="23">
        <v>0</v>
      </c>
      <c r="E195" s="23">
        <v>0</v>
      </c>
      <c r="H195" s="54"/>
    </row>
    <row r="196" spans="2:8" x14ac:dyDescent="0.25">
      <c r="B196" s="24" t="s">
        <v>133</v>
      </c>
      <c r="C196" s="23">
        <v>6006.88</v>
      </c>
      <c r="D196" s="23">
        <v>0</v>
      </c>
      <c r="E196" s="23">
        <v>0</v>
      </c>
      <c r="H196" s="54"/>
    </row>
    <row r="197" spans="2:8" x14ac:dyDescent="0.25">
      <c r="B197" s="24" t="s">
        <v>162</v>
      </c>
      <c r="C197" s="23">
        <v>4512.8900000000003</v>
      </c>
      <c r="D197" s="23">
        <v>0</v>
      </c>
      <c r="E197" s="23">
        <v>0</v>
      </c>
      <c r="H197" s="54"/>
    </row>
    <row r="198" spans="2:8" x14ac:dyDescent="0.25">
      <c r="B198" s="24" t="s">
        <v>163</v>
      </c>
      <c r="C198" s="23">
        <v>14315.43</v>
      </c>
      <c r="D198" s="23">
        <v>0</v>
      </c>
      <c r="E198" s="23">
        <v>0</v>
      </c>
      <c r="H198" s="54"/>
    </row>
    <row r="199" spans="2:8" x14ac:dyDescent="0.25">
      <c r="B199" s="24" t="s">
        <v>164</v>
      </c>
      <c r="C199" s="23">
        <v>8193.7199999999993</v>
      </c>
      <c r="D199" s="23">
        <v>0</v>
      </c>
      <c r="E199" s="23">
        <v>0</v>
      </c>
      <c r="H199" s="54"/>
    </row>
    <row r="200" spans="2:8" x14ac:dyDescent="0.25">
      <c r="B200" s="24"/>
      <c r="C200" s="48">
        <f>SUM(C190:C199)</f>
        <v>52553.600000000006</v>
      </c>
      <c r="D200" s="48">
        <f>SUM(D190:D199)</f>
        <v>0</v>
      </c>
      <c r="E200" s="48">
        <f>SUM(E190:E199)</f>
        <v>0.59</v>
      </c>
      <c r="H200" s="54"/>
    </row>
    <row r="201" spans="2:8" x14ac:dyDescent="0.25">
      <c r="B201" s="24"/>
      <c r="H201" s="54"/>
    </row>
    <row r="202" spans="2:8" x14ac:dyDescent="0.25">
      <c r="B202" s="24" t="s">
        <v>141</v>
      </c>
      <c r="C202" s="55">
        <v>11009.12</v>
      </c>
      <c r="D202" s="55">
        <v>34905.339999999997</v>
      </c>
      <c r="E202" s="55">
        <v>0</v>
      </c>
      <c r="H202" s="54"/>
    </row>
    <row r="203" spans="2:8" x14ac:dyDescent="0.25">
      <c r="B203" s="7"/>
      <c r="H203" s="54"/>
    </row>
    <row r="204" spans="2:8" x14ac:dyDescent="0.25">
      <c r="B204" s="24" t="s">
        <v>134</v>
      </c>
      <c r="C204" s="23">
        <v>111522.31</v>
      </c>
      <c r="D204" s="23">
        <v>81564.38</v>
      </c>
      <c r="E204" s="23">
        <v>0</v>
      </c>
      <c r="H204" s="54"/>
    </row>
    <row r="205" spans="2:8" x14ac:dyDescent="0.25">
      <c r="B205" s="24" t="s">
        <v>135</v>
      </c>
      <c r="C205" s="23">
        <v>75887.03</v>
      </c>
      <c r="D205" s="23">
        <v>275757.58</v>
      </c>
      <c r="E205" s="23">
        <v>0</v>
      </c>
      <c r="H205" s="54"/>
    </row>
    <row r="206" spans="2:8" x14ac:dyDescent="0.25">
      <c r="B206" s="26"/>
      <c r="C206" s="48">
        <f>SUM(C204:C205)</f>
        <v>187409.34</v>
      </c>
      <c r="D206" s="48">
        <f>SUM(D204:D205)</f>
        <v>357321.96</v>
      </c>
      <c r="E206" s="48">
        <f>SUM(E204:E205)</f>
        <v>0</v>
      </c>
      <c r="H206" s="54"/>
    </row>
    <row r="207" spans="2:8" ht="13" thickBot="1" x14ac:dyDescent="0.3">
      <c r="B207" s="26" t="s">
        <v>144</v>
      </c>
      <c r="C207" s="53">
        <f>(+C205+C204+C202+C200+C188+C181+C174+C165+C136+C121+C115+C100+C67+C61+C46+C140)</f>
        <v>25465190.609999999</v>
      </c>
      <c r="D207" s="53">
        <f>(+D205+D204+D202+D200+D188+D181+D174+D165+D136+D121+D115+D100+D67+D61+D46+D140)</f>
        <v>25674973.289999999</v>
      </c>
      <c r="E207" s="53">
        <f>(+E205+E204+E202+E200+E188+E181+E174+E165+E136+E121+E115+E100+E67+E61+E46+E140)</f>
        <v>11599477.232857142</v>
      </c>
      <c r="H207" s="54"/>
    </row>
    <row r="208" spans="2:8" ht="13" thickTop="1" x14ac:dyDescent="0.25">
      <c r="B208" s="26"/>
      <c r="C208" s="25"/>
      <c r="D208" s="25"/>
      <c r="E208" s="25"/>
      <c r="H208" s="54"/>
    </row>
    <row r="209" spans="2:8" ht="13" thickBot="1" x14ac:dyDescent="0.3">
      <c r="B209" s="7"/>
      <c r="C209" s="23" t="s">
        <v>149</v>
      </c>
      <c r="D209" s="23" t="s">
        <v>149</v>
      </c>
      <c r="E209" s="23" t="s">
        <v>149</v>
      </c>
      <c r="H209" s="54"/>
    </row>
    <row r="210" spans="2:8" ht="16" thickBot="1" x14ac:dyDescent="0.4">
      <c r="B210" s="28" t="s">
        <v>136</v>
      </c>
      <c r="C210" s="57">
        <f>+C207+C40</f>
        <v>-288993.26999999955</v>
      </c>
      <c r="D210" s="58">
        <f>+D207+D40</f>
        <v>-259528.44000000507</v>
      </c>
      <c r="E210" s="59">
        <f>+E207+E40</f>
        <v>6423699.5104571413</v>
      </c>
      <c r="H210" s="54"/>
    </row>
    <row r="211" spans="2:8" x14ac:dyDescent="0.25">
      <c r="B211" s="7"/>
      <c r="C211" s="23" t="s">
        <v>149</v>
      </c>
      <c r="D211" s="23"/>
      <c r="E211" s="23"/>
      <c r="H211" s="54"/>
    </row>
    <row r="212" spans="2:8" x14ac:dyDescent="0.25">
      <c r="B212" s="7"/>
      <c r="C212" s="7"/>
      <c r="D212" s="7"/>
      <c r="E212" s="7"/>
      <c r="F212" s="7"/>
      <c r="G212" s="7"/>
      <c r="H212" s="54"/>
    </row>
    <row r="213" spans="2:8" x14ac:dyDescent="0.25">
      <c r="B213" s="7"/>
      <c r="E213" s="23"/>
    </row>
    <row r="214" spans="2:8" x14ac:dyDescent="0.25">
      <c r="B214" s="7"/>
      <c r="E214" s="23"/>
    </row>
    <row r="215" spans="2:8" x14ac:dyDescent="0.25">
      <c r="B215" s="7"/>
      <c r="E215" s="23"/>
    </row>
    <row r="216" spans="2:8" x14ac:dyDescent="0.25">
      <c r="B216" s="7"/>
      <c r="E216" s="23"/>
    </row>
    <row r="217" spans="2:8" x14ac:dyDescent="0.25">
      <c r="B217" s="7"/>
    </row>
    <row r="218" spans="2:8" x14ac:dyDescent="0.25">
      <c r="B218" s="7"/>
    </row>
    <row r="219" spans="2:8" x14ac:dyDescent="0.25">
      <c r="B219" s="7"/>
    </row>
    <row r="220" spans="2:8" x14ac:dyDescent="0.25">
      <c r="B220" s="7"/>
    </row>
    <row r="221" spans="2:8" x14ac:dyDescent="0.25">
      <c r="B221" s="7"/>
    </row>
    <row r="222" spans="2:8" x14ac:dyDescent="0.25">
      <c r="B222" s="7"/>
    </row>
    <row r="223" spans="2:8" x14ac:dyDescent="0.25">
      <c r="B223" s="7"/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6" fitToHeight="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81DD1-FE0A-47EC-BB54-94C9720ABC97}">
  <sheetPr>
    <pageSetUpPr fitToPage="1"/>
  </sheetPr>
  <dimension ref="A2:IG212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46" sqref="K46"/>
    </sheetView>
  </sheetViews>
  <sheetFormatPr defaultColWidth="8.90625" defaultRowHeight="11.5" x14ac:dyDescent="0.25"/>
  <cols>
    <col min="1" max="1" width="8.90625" style="72"/>
    <col min="2" max="2" width="36.81640625" style="72" customWidth="1"/>
    <col min="3" max="5" width="15.81640625" style="72" customWidth="1"/>
    <col min="6" max="6" width="8.90625" style="72"/>
    <col min="7" max="7" width="11.90625" style="72" bestFit="1" customWidth="1"/>
    <col min="8" max="16384" width="8.90625" style="72"/>
  </cols>
  <sheetData>
    <row r="2" spans="2:6" x14ac:dyDescent="0.25">
      <c r="C2" s="73"/>
      <c r="D2" s="73"/>
      <c r="E2" s="73"/>
    </row>
    <row r="4" spans="2:6" s="74" customFormat="1" x14ac:dyDescent="0.25">
      <c r="C4" s="75" t="str">
        <f>+'Bil ver'!C3</f>
        <v>31.12.2018</v>
      </c>
      <c r="D4" s="75" t="str">
        <f>+'Bil ver'!D3</f>
        <v>31.12.2019</v>
      </c>
      <c r="E4" s="75" t="str">
        <f>+'Bil ver'!E3</f>
        <v>31.3.2020</v>
      </c>
    </row>
    <row r="5" spans="2:6" x14ac:dyDescent="0.25">
      <c r="C5" s="73" t="s">
        <v>149</v>
      </c>
      <c r="D5" s="73" t="s">
        <v>149</v>
      </c>
      <c r="E5" s="73" t="s">
        <v>149</v>
      </c>
      <c r="F5" s="73" t="s">
        <v>149</v>
      </c>
    </row>
    <row r="6" spans="2:6" x14ac:dyDescent="0.25">
      <c r="B6" s="74" t="s">
        <v>2</v>
      </c>
      <c r="C6" s="73" t="s">
        <v>149</v>
      </c>
      <c r="D6" s="73" t="s">
        <v>149</v>
      </c>
      <c r="E6" s="73" t="s">
        <v>149</v>
      </c>
    </row>
    <row r="7" spans="2:6" x14ac:dyDescent="0.25">
      <c r="B7" s="72" t="s">
        <v>3</v>
      </c>
      <c r="C7" s="73">
        <f>+'Bil ver'!C7</f>
        <v>-3599824.03</v>
      </c>
      <c r="D7" s="73">
        <f>+'Bil ver'!D7</f>
        <v>-3096802.58</v>
      </c>
      <c r="E7" s="73">
        <f>+'Bil ver'!E7</f>
        <v>-817104.72239999997</v>
      </c>
    </row>
    <row r="8" spans="2:6" x14ac:dyDescent="0.25">
      <c r="B8" s="72" t="s">
        <v>3</v>
      </c>
      <c r="C8" s="73">
        <f>+'Bil ver'!C8</f>
        <v>-32378.29</v>
      </c>
      <c r="D8" s="73">
        <f>+'Bil ver'!D8</f>
        <v>-34498.06</v>
      </c>
      <c r="E8" s="73">
        <f>+'Bil ver'!E8</f>
        <v>-18872</v>
      </c>
    </row>
    <row r="9" spans="2:6" x14ac:dyDescent="0.25">
      <c r="B9" s="72" t="s">
        <v>4</v>
      </c>
      <c r="C9" s="73">
        <f>+'Bil ver'!C9</f>
        <v>21110.75</v>
      </c>
      <c r="D9" s="73">
        <f>+'Bil ver'!D9</f>
        <v>8945.9699999999993</v>
      </c>
      <c r="E9" s="73">
        <f>+'Bil ver'!E9</f>
        <v>1785</v>
      </c>
    </row>
    <row r="10" spans="2:6" x14ac:dyDescent="0.25">
      <c r="B10" s="72" t="s">
        <v>5</v>
      </c>
      <c r="C10" s="73">
        <f>+'Bil ver'!C10</f>
        <v>36682.31</v>
      </c>
      <c r="D10" s="73">
        <f>+'Bil ver'!D10</f>
        <v>15121.17</v>
      </c>
      <c r="E10" s="73">
        <f>+'Bil ver'!E10</f>
        <v>5968</v>
      </c>
    </row>
    <row r="11" spans="2:6" x14ac:dyDescent="0.25">
      <c r="B11" s="72" t="s">
        <v>6</v>
      </c>
      <c r="C11" s="76">
        <f>SUM(C5:C10)</f>
        <v>-3574409.26</v>
      </c>
      <c r="D11" s="76">
        <f>SUM(D5:D10)</f>
        <v>-3107233.5</v>
      </c>
      <c r="E11" s="76">
        <f>SUM(E5:E10)</f>
        <v>-828223.72239999997</v>
      </c>
    </row>
    <row r="12" spans="2:6" x14ac:dyDescent="0.25">
      <c r="B12" s="72" t="s">
        <v>149</v>
      </c>
      <c r="C12" s="73" t="s">
        <v>149</v>
      </c>
      <c r="D12" s="73" t="s">
        <v>149</v>
      </c>
      <c r="E12" s="73"/>
    </row>
    <row r="13" spans="2:6" x14ac:dyDescent="0.25">
      <c r="B13" s="72" t="s">
        <v>7</v>
      </c>
      <c r="C13" s="73">
        <f>+'Bil ver'!C13</f>
        <v>-12719429.98</v>
      </c>
      <c r="D13" s="73">
        <f>+'Bil ver'!D13</f>
        <v>-12962533.310000001</v>
      </c>
      <c r="E13" s="73">
        <f>+'Bil ver'!E13</f>
        <v>-3420694</v>
      </c>
    </row>
    <row r="14" spans="2:6" x14ac:dyDescent="0.25">
      <c r="B14" s="72" t="s">
        <v>8</v>
      </c>
      <c r="C14" s="73">
        <f>+'Bil ver'!C14</f>
        <v>-62412.75</v>
      </c>
      <c r="D14" s="73">
        <f>+'Bil ver'!D14</f>
        <v>-62618.14</v>
      </c>
      <c r="E14" s="73">
        <f>+'Bil ver'!E14</f>
        <v>-4180</v>
      </c>
    </row>
    <row r="15" spans="2:6" x14ac:dyDescent="0.25">
      <c r="B15" s="72" t="s">
        <v>9</v>
      </c>
      <c r="C15" s="73">
        <f>+'Bil ver'!C15</f>
        <v>27718.720000000001</v>
      </c>
      <c r="D15" s="73">
        <f>+'Bil ver'!D15</f>
        <v>25412.79</v>
      </c>
      <c r="E15" s="73">
        <f>+'Bil ver'!E15</f>
        <v>1358</v>
      </c>
    </row>
    <row r="16" spans="2:6" x14ac:dyDescent="0.25">
      <c r="B16" s="72" t="s">
        <v>10</v>
      </c>
      <c r="C16" s="73">
        <f>+'Bil ver'!C16</f>
        <v>79091.66</v>
      </c>
      <c r="D16" s="73">
        <f>+'Bil ver'!D16</f>
        <v>96525.87</v>
      </c>
      <c r="E16" s="73">
        <f>+'Bil ver'!E16</f>
        <v>34114</v>
      </c>
    </row>
    <row r="17" spans="2:5" x14ac:dyDescent="0.25">
      <c r="B17" s="72" t="s">
        <v>11</v>
      </c>
      <c r="C17" s="73">
        <f>+'Bil ver'!C17</f>
        <v>-2949152.01</v>
      </c>
      <c r="D17" s="73">
        <f>+'Bil ver'!D17</f>
        <v>-3168273.62</v>
      </c>
      <c r="E17" s="73">
        <f>+'Bil ver'!E17</f>
        <v>-951253</v>
      </c>
    </row>
    <row r="18" spans="2:5" x14ac:dyDescent="0.25">
      <c r="B18" s="72" t="s">
        <v>12</v>
      </c>
      <c r="C18" s="73">
        <f>+'Bil ver'!C18</f>
        <v>-29283.87</v>
      </c>
      <c r="D18" s="73">
        <f>+'Bil ver'!D18</f>
        <v>-24088.21</v>
      </c>
      <c r="E18" s="73">
        <f>+'Bil ver'!E18</f>
        <v>-8896</v>
      </c>
    </row>
    <row r="19" spans="2:5" x14ac:dyDescent="0.25">
      <c r="B19" s="72" t="s">
        <v>13</v>
      </c>
      <c r="C19" s="73">
        <f>+'Bil ver'!C19</f>
        <v>2075.4299999999998</v>
      </c>
      <c r="D19" s="73">
        <f>+'Bil ver'!D19</f>
        <v>12341.14</v>
      </c>
      <c r="E19" s="73">
        <f>+'Bil ver'!E19</f>
        <v>2330</v>
      </c>
    </row>
    <row r="20" spans="2:5" x14ac:dyDescent="0.25">
      <c r="C20" s="76">
        <f t="shared" ref="C20:E20" si="0">SUM(C13:C19)</f>
        <v>-15651392.799999999</v>
      </c>
      <c r="D20" s="76">
        <f t="shared" si="0"/>
        <v>-16083233.480000004</v>
      </c>
      <c r="E20" s="76">
        <f t="shared" si="0"/>
        <v>-4347221</v>
      </c>
    </row>
    <row r="21" spans="2:5" x14ac:dyDescent="0.25">
      <c r="B21" s="72" t="s">
        <v>14</v>
      </c>
      <c r="C21" s="73">
        <f>+'Bil ver'!C20</f>
        <v>0</v>
      </c>
      <c r="D21" s="73">
        <f>+'Bil ver'!D20</f>
        <v>0</v>
      </c>
      <c r="E21" s="73">
        <f>+'Bil ver'!E20</f>
        <v>0</v>
      </c>
    </row>
    <row r="22" spans="2:5" x14ac:dyDescent="0.25">
      <c r="B22" s="72" t="s">
        <v>15</v>
      </c>
      <c r="C22" s="73">
        <f>+'Bil ver'!C21</f>
        <v>0</v>
      </c>
      <c r="D22" s="73">
        <f>+'Bil ver'!D21</f>
        <v>0</v>
      </c>
      <c r="E22" s="73">
        <f>+'Bil ver'!E21</f>
        <v>0</v>
      </c>
    </row>
    <row r="23" spans="2:5" x14ac:dyDescent="0.25">
      <c r="B23" s="72" t="s">
        <v>154</v>
      </c>
      <c r="C23" s="73">
        <f>+'Bil ver'!C34</f>
        <v>-11385.79</v>
      </c>
      <c r="D23" s="73">
        <f>+'Bil ver'!D34</f>
        <v>-8062.13</v>
      </c>
      <c r="E23" s="73">
        <f>+'Bil ver'!E34</f>
        <v>0</v>
      </c>
    </row>
    <row r="24" spans="2:5" x14ac:dyDescent="0.25">
      <c r="B24" s="72" t="s">
        <v>157</v>
      </c>
      <c r="C24" s="73">
        <f>+'Bil ver'!C35</f>
        <v>-744.99</v>
      </c>
      <c r="D24" s="73">
        <f>+'Bil ver'!D35</f>
        <v>0</v>
      </c>
      <c r="E24" s="73">
        <f>+'Bil ver'!E35</f>
        <v>0</v>
      </c>
    </row>
    <row r="25" spans="2:5" x14ac:dyDescent="0.25">
      <c r="B25" s="72" t="s">
        <v>158</v>
      </c>
      <c r="C25" s="77">
        <f>+C24+C23+C22+C21</f>
        <v>-12130.78</v>
      </c>
      <c r="D25" s="77">
        <f>+D24+D23+D22+D21</f>
        <v>-8062.13</v>
      </c>
      <c r="E25" s="77">
        <f>+E24+E23+E22+E21</f>
        <v>0</v>
      </c>
    </row>
    <row r="26" spans="2:5" s="74" customFormat="1" x14ac:dyDescent="0.25">
      <c r="C26" s="78">
        <f>+C25+C20+C11</f>
        <v>-19237932.839999996</v>
      </c>
      <c r="D26" s="78">
        <f>+D25+D20+D11</f>
        <v>-19198529.110000007</v>
      </c>
      <c r="E26" s="78">
        <f>+E25+E20+E11</f>
        <v>-5175444.7224000003</v>
      </c>
    </row>
    <row r="27" spans="2:5" x14ac:dyDescent="0.25">
      <c r="B27" s="74" t="s">
        <v>185</v>
      </c>
      <c r="C27" s="73"/>
      <c r="D27" s="73"/>
      <c r="E27" s="73"/>
    </row>
    <row r="28" spans="2:5" x14ac:dyDescent="0.25">
      <c r="B28" s="79" t="s">
        <v>166</v>
      </c>
      <c r="C28" s="73" t="s">
        <v>149</v>
      </c>
      <c r="D28" s="73" t="s">
        <v>149</v>
      </c>
      <c r="E28" s="73"/>
    </row>
    <row r="29" spans="2:5" x14ac:dyDescent="0.25">
      <c r="B29" s="72" t="s">
        <v>31</v>
      </c>
      <c r="C29" s="73">
        <f>+'Bil ver'!C49</f>
        <v>4140384.38</v>
      </c>
      <c r="D29" s="73">
        <f>+'Bil ver'!D49</f>
        <v>4436385.5</v>
      </c>
      <c r="E29" s="73">
        <f>+'Bil ver'!E49</f>
        <v>1027421</v>
      </c>
    </row>
    <row r="30" spans="2:5" x14ac:dyDescent="0.25">
      <c r="B30" s="72" t="s">
        <v>32</v>
      </c>
      <c r="C30" s="73">
        <f>+'Bil ver'!C50</f>
        <v>118222.89</v>
      </c>
      <c r="D30" s="73">
        <f>+'Bil ver'!D50</f>
        <v>81465.55</v>
      </c>
      <c r="E30" s="73">
        <f>+'Bil ver'!E50</f>
        <v>22126</v>
      </c>
    </row>
    <row r="31" spans="2:5" x14ac:dyDescent="0.25">
      <c r="B31" s="72" t="s">
        <v>33</v>
      </c>
      <c r="C31" s="73">
        <f>+'Bil ver'!C51</f>
        <v>144571.38</v>
      </c>
      <c r="D31" s="73">
        <f>+'Bil ver'!D51</f>
        <v>126481.94</v>
      </c>
      <c r="E31" s="73">
        <f>+'Bil ver'!E51</f>
        <v>25064</v>
      </c>
    </row>
    <row r="32" spans="2:5" x14ac:dyDescent="0.25">
      <c r="B32" s="72" t="s">
        <v>34</v>
      </c>
      <c r="C32" s="73">
        <f>+'Bil ver'!C52</f>
        <v>94563.98</v>
      </c>
      <c r="D32" s="73">
        <f>+'Bil ver'!D52</f>
        <v>88334.87</v>
      </c>
      <c r="E32" s="73">
        <f>+'Bil ver'!E52</f>
        <v>25484</v>
      </c>
    </row>
    <row r="33" spans="2:5" x14ac:dyDescent="0.25">
      <c r="B33" s="72" t="s">
        <v>35</v>
      </c>
      <c r="C33" s="73">
        <f>+'Bil ver'!C53</f>
        <v>195041.27</v>
      </c>
      <c r="D33" s="73">
        <f>+'Bil ver'!D53</f>
        <v>285849.52</v>
      </c>
      <c r="E33" s="73">
        <f>+'Bil ver'!E53</f>
        <v>60680</v>
      </c>
    </row>
    <row r="34" spans="2:5" x14ac:dyDescent="0.25">
      <c r="B34" s="72" t="s">
        <v>36</v>
      </c>
      <c r="C34" s="73">
        <f>+'Bil ver'!C54</f>
        <v>-92347.04</v>
      </c>
      <c r="D34" s="73">
        <f>+'Bil ver'!D54</f>
        <v>-103442.05</v>
      </c>
      <c r="E34" s="73">
        <f>+'Bil ver'!E54</f>
        <v>-5227</v>
      </c>
    </row>
    <row r="35" spans="2:5" x14ac:dyDescent="0.25">
      <c r="B35" s="72" t="s">
        <v>37</v>
      </c>
      <c r="C35" s="73">
        <f>+'Bil ver'!C55</f>
        <v>888053.94</v>
      </c>
      <c r="D35" s="73">
        <f>+'Bil ver'!D55</f>
        <v>668739.31999999995</v>
      </c>
      <c r="E35" s="73">
        <f>+'Bil ver'!E55</f>
        <v>210840</v>
      </c>
    </row>
    <row r="36" spans="2:5" x14ac:dyDescent="0.25">
      <c r="B36" s="72" t="s">
        <v>38</v>
      </c>
      <c r="C36" s="73">
        <f>+'Bil ver'!C56</f>
        <v>9294296.7699999996</v>
      </c>
      <c r="D36" s="73">
        <f>+'Bil ver'!D56</f>
        <v>9303741.6099999994</v>
      </c>
      <c r="E36" s="73">
        <f>+'Bil ver'!E56</f>
        <v>2545867</v>
      </c>
    </row>
    <row r="37" spans="2:5" x14ac:dyDescent="0.25">
      <c r="B37" s="72" t="s">
        <v>39</v>
      </c>
      <c r="C37" s="73">
        <f>+'Bil ver'!C57</f>
        <v>470.03</v>
      </c>
      <c r="D37" s="73">
        <f>+'Bil ver'!D57</f>
        <v>6319.4</v>
      </c>
      <c r="E37" s="73">
        <f>+'Bil ver'!E57</f>
        <v>4045</v>
      </c>
    </row>
    <row r="38" spans="2:5" x14ac:dyDescent="0.25">
      <c r="B38" s="72" t="s">
        <v>40</v>
      </c>
      <c r="C38" s="73">
        <f>+'Bil ver'!C58</f>
        <v>-106378.49</v>
      </c>
      <c r="D38" s="73">
        <f>+'Bil ver'!D58</f>
        <v>-259584.85</v>
      </c>
      <c r="E38" s="73">
        <f>+'Bil ver'!E58</f>
        <v>-89925</v>
      </c>
    </row>
    <row r="39" spans="2:5" x14ac:dyDescent="0.25">
      <c r="B39" s="72" t="s">
        <v>180</v>
      </c>
      <c r="C39" s="73">
        <f>+'Bil ver'!C59</f>
        <v>0</v>
      </c>
      <c r="D39" s="73">
        <f>+'Bil ver'!D59</f>
        <v>14045.04</v>
      </c>
      <c r="E39" s="73">
        <f>+'Bil ver'!E59</f>
        <v>0</v>
      </c>
    </row>
    <row r="40" spans="2:5" x14ac:dyDescent="0.25">
      <c r="B40" s="72" t="s">
        <v>181</v>
      </c>
      <c r="C40" s="73">
        <f>+'Bil ver'!C60</f>
        <v>0</v>
      </c>
      <c r="D40" s="73">
        <f>+'Bil ver'!D60</f>
        <v>8426.33</v>
      </c>
      <c r="E40" s="73">
        <f>+'Bil ver'!E60</f>
        <v>751</v>
      </c>
    </row>
    <row r="41" spans="2:5" x14ac:dyDescent="0.25">
      <c r="B41" s="72" t="s">
        <v>41</v>
      </c>
      <c r="C41" s="76">
        <f>SUM(C29:C40)</f>
        <v>14676879.109999998</v>
      </c>
      <c r="D41" s="76">
        <f>SUM(D29:D40)</f>
        <v>14656762.180000002</v>
      </c>
      <c r="E41" s="76">
        <f>SUM(E29:E40)</f>
        <v>3827126</v>
      </c>
    </row>
    <row r="42" spans="2:5" x14ac:dyDescent="0.25">
      <c r="C42" s="73"/>
      <c r="D42" s="73"/>
      <c r="E42" s="73"/>
    </row>
    <row r="43" spans="2:5" x14ac:dyDescent="0.25">
      <c r="B43" s="72" t="s">
        <v>167</v>
      </c>
      <c r="C43" s="73"/>
      <c r="D43" s="73"/>
      <c r="E43" s="73"/>
    </row>
    <row r="44" spans="2:5" x14ac:dyDescent="0.25">
      <c r="B44" s="72" t="s">
        <v>26</v>
      </c>
      <c r="C44" s="73">
        <f>+'Bil ver'!C46</f>
        <v>6719716.8200000003</v>
      </c>
      <c r="D44" s="73">
        <f>+'Bil ver'!D46</f>
        <v>6475890.54</v>
      </c>
      <c r="E44" s="73">
        <f>+'Bil ver'!E46</f>
        <v>6681333.5199999996</v>
      </c>
    </row>
    <row r="45" spans="2:5" x14ac:dyDescent="0.25">
      <c r="B45" s="72" t="s">
        <v>0</v>
      </c>
      <c r="C45" s="73">
        <f>'Bil ver'!C39</f>
        <v>-6475890.54</v>
      </c>
      <c r="D45" s="73">
        <f>'Bil ver'!D39</f>
        <v>-6681333.5199999996</v>
      </c>
      <c r="E45" s="73">
        <f>'Bil ver'!E39</f>
        <v>0</v>
      </c>
    </row>
    <row r="46" spans="2:5" x14ac:dyDescent="0.25">
      <c r="C46" s="76">
        <f>SUM(C44:C45)</f>
        <v>243826.28000000026</v>
      </c>
      <c r="D46" s="76">
        <f>SUM(D44:D45)</f>
        <v>-205442.97999999952</v>
      </c>
      <c r="E46" s="76">
        <f>SUM(E44:E45)</f>
        <v>6681333.5199999996</v>
      </c>
    </row>
    <row r="47" spans="2:5" s="74" customFormat="1" x14ac:dyDescent="0.25">
      <c r="B47" s="74" t="s">
        <v>150</v>
      </c>
      <c r="C47" s="78">
        <f>+C46+C41</f>
        <v>14920705.389999997</v>
      </c>
      <c r="D47" s="78">
        <f>+D46+D41</f>
        <v>14451319.200000003</v>
      </c>
      <c r="E47" s="78">
        <f>+E46+E41</f>
        <v>10508459.52</v>
      </c>
    </row>
    <row r="48" spans="2:5" x14ac:dyDescent="0.25">
      <c r="C48" s="80"/>
      <c r="D48" s="80"/>
      <c r="E48" s="80"/>
    </row>
    <row r="49" spans="2:5" x14ac:dyDescent="0.25">
      <c r="B49" s="79" t="s">
        <v>184</v>
      </c>
      <c r="C49" s="80"/>
      <c r="D49" s="80"/>
      <c r="E49" s="80"/>
    </row>
    <row r="50" spans="2:5" x14ac:dyDescent="0.25">
      <c r="B50" s="72" t="s">
        <v>69</v>
      </c>
      <c r="C50" s="73">
        <f>+'Bil ver'!C109</f>
        <v>1455446.93</v>
      </c>
      <c r="D50" s="73">
        <f>+'Bil ver'!D109</f>
        <v>1715276.92</v>
      </c>
      <c r="E50" s="73">
        <f>+'Bil ver'!E109</f>
        <v>495939</v>
      </c>
    </row>
    <row r="51" spans="2:5" x14ac:dyDescent="0.25">
      <c r="B51" s="72" t="s">
        <v>68</v>
      </c>
      <c r="C51" s="73">
        <f>+'Bil ver'!C108</f>
        <v>1082.23</v>
      </c>
      <c r="D51" s="73">
        <f>+'Bil ver'!D108</f>
        <v>2560.89</v>
      </c>
      <c r="E51" s="73">
        <f>+'Bil ver'!E108</f>
        <v>0</v>
      </c>
    </row>
    <row r="52" spans="2:5" x14ac:dyDescent="0.25">
      <c r="B52" s="72" t="s">
        <v>72</v>
      </c>
      <c r="C52" s="73">
        <f>+'Bil ver'!C112</f>
        <v>138015.89000000001</v>
      </c>
      <c r="D52" s="73">
        <f>+'Bil ver'!D112</f>
        <v>152385.67000000001</v>
      </c>
      <c r="E52" s="73">
        <f>+'Bil ver'!E112</f>
        <v>35570</v>
      </c>
    </row>
    <row r="53" spans="2:5" x14ac:dyDescent="0.25">
      <c r="B53" s="72" t="s">
        <v>73</v>
      </c>
      <c r="C53" s="73">
        <f>+'Bil ver'!C113</f>
        <v>68730.03</v>
      </c>
      <c r="D53" s="73">
        <f>+'Bil ver'!D113</f>
        <v>61875.54</v>
      </c>
      <c r="E53" s="73">
        <f>+'Bil ver'!E113</f>
        <v>17061</v>
      </c>
    </row>
    <row r="54" spans="2:5" x14ac:dyDescent="0.25">
      <c r="B54" s="72" t="s">
        <v>179</v>
      </c>
      <c r="C54" s="73">
        <f>+'Bil ver'!C114</f>
        <v>0</v>
      </c>
      <c r="D54" s="73">
        <f>+'Bil ver'!D114</f>
        <v>0</v>
      </c>
      <c r="E54" s="73">
        <f>+'Bil ver'!E114</f>
        <v>261</v>
      </c>
    </row>
    <row r="55" spans="2:5" x14ac:dyDescent="0.25">
      <c r="C55" s="76">
        <f t="shared" ref="C55:E55" si="1">SUM(C50:C54)</f>
        <v>1663275.0799999998</v>
      </c>
      <c r="D55" s="76">
        <f t="shared" si="1"/>
        <v>1932099.0199999998</v>
      </c>
      <c r="E55" s="76">
        <f t="shared" si="1"/>
        <v>548831</v>
      </c>
    </row>
    <row r="56" spans="2:5" x14ac:dyDescent="0.25">
      <c r="B56" s="79" t="s">
        <v>186</v>
      </c>
      <c r="C56" s="80"/>
      <c r="D56" s="80"/>
      <c r="E56" s="80"/>
    </row>
    <row r="57" spans="2:5" x14ac:dyDescent="0.25">
      <c r="B57" s="72" t="s">
        <v>80</v>
      </c>
      <c r="C57" s="73">
        <f>+'Bil ver'!C126</f>
        <v>403696.92</v>
      </c>
      <c r="D57" s="73">
        <f>+'Bil ver'!D126</f>
        <v>383618.56</v>
      </c>
      <c r="E57" s="73">
        <f>+'Bil ver'!E126</f>
        <v>113564</v>
      </c>
    </row>
    <row r="58" spans="2:5" x14ac:dyDescent="0.25">
      <c r="B58" s="72" t="s">
        <v>81</v>
      </c>
      <c r="C58" s="73">
        <f>+'Bil ver'!C127</f>
        <v>5301.63</v>
      </c>
      <c r="D58" s="73">
        <f>+'Bil ver'!D127</f>
        <v>24611.3</v>
      </c>
      <c r="E58" s="73">
        <f>+'Bil ver'!E127</f>
        <v>6145</v>
      </c>
    </row>
    <row r="59" spans="2:5" x14ac:dyDescent="0.25">
      <c r="B59" s="72" t="s">
        <v>83</v>
      </c>
      <c r="C59" s="73">
        <f>+'Bil ver'!C129</f>
        <v>37592.79</v>
      </c>
      <c r="D59" s="73">
        <f>+'Bil ver'!D129</f>
        <v>27529.71</v>
      </c>
      <c r="E59" s="73">
        <f>+'Bil ver'!E129</f>
        <v>7181</v>
      </c>
    </row>
    <row r="60" spans="2:5" x14ac:dyDescent="0.25">
      <c r="B60" s="72" t="s">
        <v>84</v>
      </c>
      <c r="C60" s="73">
        <f>+'Bil ver'!C130</f>
        <v>39543.21</v>
      </c>
      <c r="D60" s="73">
        <f>+'Bil ver'!D130</f>
        <v>75088.13</v>
      </c>
      <c r="E60" s="73">
        <f>+'Bil ver'!E130</f>
        <v>14166</v>
      </c>
    </row>
    <row r="61" spans="2:5" x14ac:dyDescent="0.25">
      <c r="C61" s="76">
        <f t="shared" ref="C61:E61" si="2">SUM(C57:C60)</f>
        <v>486134.55</v>
      </c>
      <c r="D61" s="76">
        <f t="shared" si="2"/>
        <v>510847.7</v>
      </c>
      <c r="E61" s="76">
        <f t="shared" si="2"/>
        <v>141056</v>
      </c>
    </row>
    <row r="62" spans="2:5" x14ac:dyDescent="0.25">
      <c r="C62" s="80"/>
      <c r="D62" s="80"/>
      <c r="E62" s="80"/>
    </row>
    <row r="63" spans="2:5" x14ac:dyDescent="0.25">
      <c r="B63" s="79" t="s">
        <v>187</v>
      </c>
      <c r="C63" s="80"/>
      <c r="D63" s="80"/>
      <c r="E63" s="80"/>
    </row>
    <row r="64" spans="2:5" x14ac:dyDescent="0.25">
      <c r="B64" s="72" t="s">
        <v>48</v>
      </c>
      <c r="C64" s="73">
        <f>+'Bil ver'!C71</f>
        <v>208146.98</v>
      </c>
      <c r="D64" s="73">
        <f>+'Bil ver'!D71</f>
        <v>220243.3</v>
      </c>
      <c r="E64" s="73">
        <f>+'Bil ver'!E71</f>
        <v>57194.992857142897</v>
      </c>
    </row>
    <row r="65" spans="2:7" x14ac:dyDescent="0.25">
      <c r="B65" s="72" t="s">
        <v>49</v>
      </c>
      <c r="C65" s="73">
        <f>+'Bil ver'!C72</f>
        <v>62790.5</v>
      </c>
      <c r="D65" s="73">
        <f>+'Bil ver'!D72</f>
        <v>65613.95</v>
      </c>
      <c r="E65" s="73">
        <f>+'Bil ver'!E72</f>
        <v>14060.13</v>
      </c>
    </row>
    <row r="66" spans="2:7" x14ac:dyDescent="0.25">
      <c r="B66" s="72" t="s">
        <v>145</v>
      </c>
      <c r="C66" s="73">
        <f>+'Bil ver'!C92</f>
        <v>15124.33</v>
      </c>
      <c r="D66" s="73">
        <f>+'Bil ver'!D92</f>
        <v>16429.04</v>
      </c>
      <c r="E66" s="73">
        <f>+'Bil ver'!E92</f>
        <v>0</v>
      </c>
    </row>
    <row r="67" spans="2:7" x14ac:dyDescent="0.25">
      <c r="B67" s="72" t="s">
        <v>149</v>
      </c>
      <c r="C67" s="76">
        <f>SUM(C64:C66)</f>
        <v>286061.81</v>
      </c>
      <c r="D67" s="76">
        <f>SUM(D64:D66)</f>
        <v>302286.28999999998</v>
      </c>
      <c r="E67" s="76">
        <f>SUM(E64:E66)</f>
        <v>71255.122857142895</v>
      </c>
    </row>
    <row r="68" spans="2:7" s="74" customFormat="1" x14ac:dyDescent="0.25">
      <c r="B68" s="74" t="s">
        <v>188</v>
      </c>
      <c r="C68" s="78">
        <f>+C67+C61+C55+C47</f>
        <v>17356176.829999998</v>
      </c>
      <c r="D68" s="78">
        <f>+D67+D61+D55+D47</f>
        <v>17196552.210000001</v>
      </c>
      <c r="E68" s="78">
        <f>+E67+E61+E55+E47</f>
        <v>11269601.642857142</v>
      </c>
    </row>
    <row r="69" spans="2:7" x14ac:dyDescent="0.25">
      <c r="B69" s="74" t="s">
        <v>189</v>
      </c>
      <c r="C69" s="81">
        <f>+C26+C68</f>
        <v>-1881756.0099999979</v>
      </c>
      <c r="D69" s="81">
        <f>+D26+D68</f>
        <v>-2001976.900000006</v>
      </c>
      <c r="E69" s="81">
        <f>+E26+E68</f>
        <v>6094156.9204571415</v>
      </c>
    </row>
    <row r="70" spans="2:7" x14ac:dyDescent="0.25">
      <c r="C70" s="80"/>
      <c r="D70" s="80"/>
      <c r="E70" s="80"/>
    </row>
    <row r="71" spans="2:7" x14ac:dyDescent="0.25">
      <c r="B71" s="74" t="s">
        <v>190</v>
      </c>
      <c r="C71" s="80"/>
      <c r="D71" s="80"/>
      <c r="E71" s="80"/>
    </row>
    <row r="72" spans="2:7" x14ac:dyDescent="0.25">
      <c r="B72" s="79" t="s">
        <v>47</v>
      </c>
      <c r="C72" s="73" t="s">
        <v>149</v>
      </c>
      <c r="D72" s="73" t="s">
        <v>149</v>
      </c>
      <c r="E72" s="73" t="s">
        <v>149</v>
      </c>
      <c r="G72" s="73"/>
    </row>
    <row r="73" spans="2:7" x14ac:dyDescent="0.25">
      <c r="B73" s="72" t="s">
        <v>50</v>
      </c>
      <c r="C73" s="73" t="s">
        <v>149</v>
      </c>
      <c r="D73" s="73" t="s">
        <v>149</v>
      </c>
      <c r="E73" s="73" t="s">
        <v>149</v>
      </c>
      <c r="G73" s="73"/>
    </row>
    <row r="74" spans="2:7" x14ac:dyDescent="0.25">
      <c r="B74" s="72" t="s">
        <v>51</v>
      </c>
      <c r="C74" s="73">
        <f>+'Bil ver'!C75</f>
        <v>240436.36</v>
      </c>
      <c r="D74" s="73">
        <f>+'Bil ver'!D75</f>
        <v>249260.05</v>
      </c>
      <c r="E74" s="73">
        <f>+'Bil ver'!E75</f>
        <v>60960</v>
      </c>
      <c r="G74" s="73"/>
    </row>
    <row r="75" spans="2:7" x14ac:dyDescent="0.25">
      <c r="B75" s="72" t="s">
        <v>52</v>
      </c>
      <c r="C75" s="73">
        <f>+'Bil ver'!C76</f>
        <v>71655.19</v>
      </c>
      <c r="D75" s="73">
        <f>+'Bil ver'!D76</f>
        <v>69655.520000000004</v>
      </c>
      <c r="E75" s="73">
        <f>+'Bil ver'!E76</f>
        <v>17690</v>
      </c>
      <c r="G75" s="73"/>
    </row>
    <row r="76" spans="2:7" x14ac:dyDescent="0.25">
      <c r="B76" s="72" t="s">
        <v>149</v>
      </c>
      <c r="C76" s="76">
        <f>SUM(C74:C75)</f>
        <v>312091.55</v>
      </c>
      <c r="D76" s="76">
        <f>SUM(D74:D75)</f>
        <v>318915.57</v>
      </c>
      <c r="E76" s="76">
        <f>SUM(E74:E75)</f>
        <v>78650</v>
      </c>
      <c r="G76" s="73"/>
    </row>
    <row r="77" spans="2:7" x14ac:dyDescent="0.25">
      <c r="B77" s="72" t="s">
        <v>53</v>
      </c>
      <c r="C77" s="73" t="s">
        <v>149</v>
      </c>
      <c r="D77" s="73" t="s">
        <v>149</v>
      </c>
      <c r="E77" s="73" t="s">
        <v>149</v>
      </c>
      <c r="G77" s="73"/>
    </row>
    <row r="78" spans="2:7" x14ac:dyDescent="0.25">
      <c r="B78" s="72" t="s">
        <v>54</v>
      </c>
      <c r="C78" s="73">
        <f>+'Bil ver'!C79</f>
        <v>31730.99</v>
      </c>
      <c r="D78" s="73">
        <f>+'Bil ver'!D79</f>
        <v>31736.89</v>
      </c>
      <c r="E78" s="73">
        <f>+'Bil ver'!E79</f>
        <v>7700</v>
      </c>
      <c r="G78" s="73"/>
    </row>
    <row r="79" spans="2:7" x14ac:dyDescent="0.25">
      <c r="B79" s="72" t="s">
        <v>55</v>
      </c>
      <c r="C79" s="73">
        <f>+'Bil ver'!C80</f>
        <v>9360.98</v>
      </c>
      <c r="D79" s="73">
        <f>+'Bil ver'!D80</f>
        <v>9318.2999999999993</v>
      </c>
      <c r="E79" s="73">
        <f>+'Bil ver'!E80</f>
        <v>2345</v>
      </c>
      <c r="G79" s="73"/>
    </row>
    <row r="80" spans="2:7" x14ac:dyDescent="0.25">
      <c r="B80" s="72" t="s">
        <v>149</v>
      </c>
      <c r="C80" s="76">
        <f>SUM(C78:C79)</f>
        <v>41091.97</v>
      </c>
      <c r="D80" s="76">
        <f>SUM(D78:D79)</f>
        <v>41055.19</v>
      </c>
      <c r="E80" s="76">
        <f>SUM(E78:E79)</f>
        <v>10045</v>
      </c>
      <c r="G80" s="73"/>
    </row>
    <row r="81" spans="2:7" x14ac:dyDescent="0.25">
      <c r="C81" s="80"/>
      <c r="D81" s="80"/>
      <c r="E81" s="80"/>
      <c r="G81" s="73"/>
    </row>
    <row r="82" spans="2:7" x14ac:dyDescent="0.25">
      <c r="B82" s="72" t="s">
        <v>56</v>
      </c>
      <c r="C82" s="73">
        <f>+'Bil ver'!C83</f>
        <v>4813.75</v>
      </c>
      <c r="D82" s="73">
        <f>+'Bil ver'!D83</f>
        <v>0</v>
      </c>
      <c r="E82" s="73">
        <f>+'Bil ver'!E83</f>
        <v>0</v>
      </c>
      <c r="G82" s="73"/>
    </row>
    <row r="83" spans="2:7" x14ac:dyDescent="0.25">
      <c r="B83" s="72" t="s">
        <v>142</v>
      </c>
      <c r="C83" s="73">
        <f>+'Bil ver'!C84</f>
        <v>1092.4100000000001</v>
      </c>
      <c r="D83" s="73">
        <f>+'Bil ver'!D84</f>
        <v>0</v>
      </c>
      <c r="E83" s="73">
        <f>+'Bil ver'!E84</f>
        <v>0</v>
      </c>
      <c r="G83" s="73"/>
    </row>
    <row r="84" spans="2:7" x14ac:dyDescent="0.25">
      <c r="B84" s="72" t="s">
        <v>137</v>
      </c>
      <c r="C84" s="73">
        <f>+'Bil ver'!C85</f>
        <v>854.79</v>
      </c>
      <c r="D84" s="73">
        <f>+'Bil ver'!D85</f>
        <v>0</v>
      </c>
      <c r="E84" s="73">
        <f>+'Bil ver'!E85</f>
        <v>0</v>
      </c>
      <c r="G84" s="73"/>
    </row>
    <row r="85" spans="2:7" x14ac:dyDescent="0.25">
      <c r="B85" s="72" t="s">
        <v>149</v>
      </c>
      <c r="C85" s="76">
        <f>SUM(C82:C84)</f>
        <v>6760.95</v>
      </c>
      <c r="D85" s="76">
        <f>SUM(D82:D84)</f>
        <v>0</v>
      </c>
      <c r="E85" s="76">
        <f>SUM(E82:E84)</f>
        <v>0</v>
      </c>
      <c r="G85" s="73"/>
    </row>
    <row r="86" spans="2:7" x14ac:dyDescent="0.25">
      <c r="B86" s="72" t="s">
        <v>57</v>
      </c>
      <c r="C86" s="73" t="s">
        <v>149</v>
      </c>
      <c r="D86" s="73" t="s">
        <v>149</v>
      </c>
      <c r="E86" s="73"/>
      <c r="G86" s="73"/>
    </row>
    <row r="87" spans="2:7" x14ac:dyDescent="0.25">
      <c r="B87" s="72" t="s">
        <v>58</v>
      </c>
      <c r="C87" s="73">
        <f>+'Bil ver'!C88</f>
        <v>190105.74</v>
      </c>
      <c r="D87" s="73">
        <f>+'Bil ver'!D88</f>
        <v>162615.82999999999</v>
      </c>
      <c r="E87" s="73">
        <f>+'Bil ver'!E88</f>
        <v>39945</v>
      </c>
      <c r="G87" s="73"/>
    </row>
    <row r="88" spans="2:7" x14ac:dyDescent="0.25">
      <c r="B88" s="72" t="s">
        <v>59</v>
      </c>
      <c r="C88" s="73">
        <f>+'Bil ver'!C89</f>
        <v>59774.33</v>
      </c>
      <c r="D88" s="73">
        <f>+'Bil ver'!D89</f>
        <v>54750.65</v>
      </c>
      <c r="E88" s="73">
        <f>+'Bil ver'!E89</f>
        <v>13345</v>
      </c>
      <c r="G88" s="73"/>
    </row>
    <row r="89" spans="2:7" x14ac:dyDescent="0.25">
      <c r="B89" s="72" t="s">
        <v>149</v>
      </c>
      <c r="C89" s="76">
        <f>SUM(C87:C88)</f>
        <v>249880.07</v>
      </c>
      <c r="D89" s="76">
        <f>SUM(D87:D88)</f>
        <v>217366.47999999998</v>
      </c>
      <c r="E89" s="76">
        <f>SUM(E87:E88)</f>
        <v>53290</v>
      </c>
      <c r="G89" s="73"/>
    </row>
    <row r="90" spans="2:7" x14ac:dyDescent="0.25">
      <c r="G90" s="73"/>
    </row>
    <row r="91" spans="2:7" x14ac:dyDescent="0.25">
      <c r="B91" s="72" t="s">
        <v>146</v>
      </c>
      <c r="C91" s="73">
        <f>+'Bil ver'!C93</f>
        <v>18678.05</v>
      </c>
      <c r="D91" s="73">
        <f>+'Bil ver'!D93</f>
        <v>19598.59</v>
      </c>
      <c r="E91" s="73">
        <f>+'Bil ver'!E93</f>
        <v>0</v>
      </c>
      <c r="G91" s="73"/>
    </row>
    <row r="92" spans="2:7" x14ac:dyDescent="0.25">
      <c r="B92" s="72" t="s">
        <v>159</v>
      </c>
      <c r="C92" s="73">
        <f>+'Bil ver'!C94</f>
        <v>2680.06</v>
      </c>
      <c r="D92" s="73">
        <f>+'Bil ver'!D94</f>
        <v>2693.82</v>
      </c>
      <c r="E92" s="73">
        <f>+'Bil ver'!E94</f>
        <v>0</v>
      </c>
      <c r="G92" s="73"/>
    </row>
    <row r="93" spans="2:7" x14ac:dyDescent="0.25">
      <c r="B93" s="72" t="s">
        <v>160</v>
      </c>
      <c r="C93" s="73">
        <f>+'Bil ver'!C95</f>
        <v>12888.11</v>
      </c>
      <c r="D93" s="73">
        <f>+'Bil ver'!D95</f>
        <v>12731.34</v>
      </c>
      <c r="E93" s="73">
        <f>+'Bil ver'!E95</f>
        <v>0</v>
      </c>
      <c r="G93" s="73"/>
    </row>
    <row r="94" spans="2:7" x14ac:dyDescent="0.25">
      <c r="B94" s="72" t="s">
        <v>61</v>
      </c>
      <c r="C94" s="73">
        <f>+'Bil ver'!C99</f>
        <v>0</v>
      </c>
      <c r="D94" s="73">
        <f>+'Bil ver'!D99</f>
        <v>0</v>
      </c>
      <c r="E94" s="73">
        <f>+'Bil ver'!E99</f>
        <v>0</v>
      </c>
      <c r="G94" s="73"/>
    </row>
    <row r="95" spans="2:7" x14ac:dyDescent="0.25">
      <c r="B95" s="72" t="s">
        <v>149</v>
      </c>
      <c r="C95" s="76">
        <f>SUM(C91:C94)</f>
        <v>34246.22</v>
      </c>
      <c r="D95" s="76">
        <f>SUM(D91:D94)</f>
        <v>35023.75</v>
      </c>
      <c r="E95" s="76">
        <f>SUM(E91:E94)</f>
        <v>0</v>
      </c>
      <c r="G95" s="73"/>
    </row>
    <row r="96" spans="2:7" x14ac:dyDescent="0.25">
      <c r="B96" s="72" t="s">
        <v>149</v>
      </c>
      <c r="C96" s="73" t="s">
        <v>149</v>
      </c>
      <c r="D96" s="73" t="s">
        <v>149</v>
      </c>
      <c r="E96" s="73"/>
      <c r="G96" s="73"/>
    </row>
    <row r="97" spans="2:7" x14ac:dyDescent="0.25">
      <c r="B97" s="72" t="s">
        <v>60</v>
      </c>
      <c r="C97" s="73">
        <f>+'Bil ver'!C96</f>
        <v>8219.6</v>
      </c>
      <c r="D97" s="73">
        <f>+'Bil ver'!D96</f>
        <v>8273.42</v>
      </c>
      <c r="E97" s="73">
        <f>+'Bil ver'!E96</f>
        <v>0</v>
      </c>
      <c r="G97" s="73"/>
    </row>
    <row r="98" spans="2:7" x14ac:dyDescent="0.25">
      <c r="B98" s="72" t="s">
        <v>155</v>
      </c>
      <c r="C98" s="73">
        <f>+'Bil ver'!C97</f>
        <v>75.66</v>
      </c>
      <c r="D98" s="73">
        <f>+'Bil ver'!D97</f>
        <v>0</v>
      </c>
      <c r="E98" s="73">
        <f>+'Bil ver'!E97</f>
        <v>0</v>
      </c>
      <c r="G98" s="73"/>
    </row>
    <row r="99" spans="2:7" x14ac:dyDescent="0.25">
      <c r="B99" s="72" t="s">
        <v>178</v>
      </c>
      <c r="C99" s="73">
        <f>+'Bil ver'!C98</f>
        <v>0</v>
      </c>
      <c r="D99" s="73">
        <f>+'Bil ver'!D98</f>
        <v>0</v>
      </c>
      <c r="E99" s="73">
        <f>+'Bil ver'!E98</f>
        <v>0</v>
      </c>
      <c r="G99" s="73"/>
    </row>
    <row r="100" spans="2:7" s="74" customFormat="1" x14ac:dyDescent="0.25">
      <c r="B100" s="74" t="s">
        <v>62</v>
      </c>
      <c r="C100" s="78">
        <f>+C99+C98+C97+C95+C89+C85+C80+C76</f>
        <v>652366.02</v>
      </c>
      <c r="D100" s="78">
        <f>+D99+D98+D97+D95+D89+D85+D80+D76</f>
        <v>620634.40999999992</v>
      </c>
      <c r="E100" s="78">
        <f>+E99+E98+E97+E95+E89+E85+E80+E76</f>
        <v>141985</v>
      </c>
      <c r="G100" s="73"/>
    </row>
    <row r="101" spans="2:7" x14ac:dyDescent="0.25">
      <c r="B101" s="72" t="s">
        <v>149</v>
      </c>
      <c r="C101" s="73" t="s">
        <v>149</v>
      </c>
      <c r="D101" s="73" t="s">
        <v>149</v>
      </c>
      <c r="E101" s="73" t="s">
        <v>149</v>
      </c>
      <c r="G101" s="73"/>
    </row>
    <row r="102" spans="2:7" s="74" customFormat="1" x14ac:dyDescent="0.25">
      <c r="B102" s="79" t="s">
        <v>63</v>
      </c>
      <c r="C102" s="82" t="s">
        <v>149</v>
      </c>
      <c r="D102" s="82" t="s">
        <v>149</v>
      </c>
      <c r="E102" s="82" t="s">
        <v>149</v>
      </c>
      <c r="G102" s="73"/>
    </row>
    <row r="103" spans="2:7" x14ac:dyDescent="0.25">
      <c r="B103" s="72" t="s">
        <v>65</v>
      </c>
      <c r="C103" s="73">
        <f>+'Bil ver'!C104</f>
        <v>10445.64</v>
      </c>
      <c r="D103" s="73">
        <f>+'Bil ver'!D104</f>
        <v>24547.39</v>
      </c>
      <c r="E103" s="73">
        <f>+'Bil ver'!E104</f>
        <v>5450</v>
      </c>
      <c r="G103" s="73"/>
    </row>
    <row r="104" spans="2:7" x14ac:dyDescent="0.25">
      <c r="B104" s="72" t="s">
        <v>138</v>
      </c>
      <c r="C104" s="73">
        <f>+'Bil ver'!C105</f>
        <v>3634.96</v>
      </c>
      <c r="D104" s="73">
        <f>+'Bil ver'!D105</f>
        <v>6146.41</v>
      </c>
      <c r="E104" s="73">
        <f>+'Bil ver'!E105</f>
        <v>1285</v>
      </c>
      <c r="G104" s="73"/>
    </row>
    <row r="105" spans="2:7" x14ac:dyDescent="0.25">
      <c r="B105" s="72" t="s">
        <v>44</v>
      </c>
      <c r="C105" s="73">
        <f>+'Bil ver'!C65</f>
        <v>2850.45</v>
      </c>
      <c r="D105" s="73">
        <f>+'Bil ver'!D65</f>
        <v>6298.82</v>
      </c>
      <c r="E105" s="73">
        <f>+'Bil ver'!E65</f>
        <v>1335</v>
      </c>
      <c r="G105" s="73"/>
    </row>
    <row r="106" spans="2:7" x14ac:dyDescent="0.25">
      <c r="B106" s="72" t="s">
        <v>45</v>
      </c>
      <c r="C106" s="73">
        <f>+'Bil ver'!C66</f>
        <v>11627.01</v>
      </c>
      <c r="D106" s="73">
        <f>+'Bil ver'!D66</f>
        <v>12899.91</v>
      </c>
      <c r="E106" s="73">
        <f>+'Bil ver'!E66</f>
        <v>3566</v>
      </c>
      <c r="G106" s="73"/>
    </row>
    <row r="107" spans="2:7" x14ac:dyDescent="0.25">
      <c r="B107" s="72" t="s">
        <v>66</v>
      </c>
      <c r="C107" s="73">
        <f>+'Bil ver'!C106</f>
        <v>200.3</v>
      </c>
      <c r="D107" s="73">
        <f>+'Bil ver'!D106</f>
        <v>255.61</v>
      </c>
      <c r="E107" s="73">
        <f>+'Bil ver'!E106</f>
        <v>56</v>
      </c>
      <c r="G107" s="73"/>
    </row>
    <row r="108" spans="2:7" x14ac:dyDescent="0.25">
      <c r="B108" s="72" t="s">
        <v>67</v>
      </c>
      <c r="C108" s="73">
        <f>+'Bil ver'!C107</f>
        <v>20489.7</v>
      </c>
      <c r="D108" s="73">
        <f>+'Bil ver'!D107</f>
        <v>21556.66</v>
      </c>
      <c r="E108" s="73">
        <f>+'Bil ver'!E107</f>
        <v>7506</v>
      </c>
      <c r="G108" s="73"/>
    </row>
    <row r="109" spans="2:7" x14ac:dyDescent="0.25">
      <c r="B109" s="72" t="s">
        <v>71</v>
      </c>
      <c r="C109" s="73">
        <f>+'Bil ver'!C111</f>
        <v>17475.71</v>
      </c>
      <c r="D109" s="73">
        <f>+'Bil ver'!D111</f>
        <v>17645.759999999998</v>
      </c>
      <c r="E109" s="73">
        <f>+'Bil ver'!E111</f>
        <v>3224</v>
      </c>
      <c r="G109" s="73"/>
    </row>
    <row r="110" spans="2:7" x14ac:dyDescent="0.25">
      <c r="B110" s="72" t="s">
        <v>70</v>
      </c>
      <c r="C110" s="73">
        <f>+'Bil ver'!C110</f>
        <v>27893.86</v>
      </c>
      <c r="D110" s="73">
        <f>+'Bil ver'!D110</f>
        <v>35406.589999999997</v>
      </c>
      <c r="E110" s="73">
        <f>+'Bil ver'!E110</f>
        <v>12567</v>
      </c>
      <c r="G110" s="73"/>
    </row>
    <row r="111" spans="2:7" x14ac:dyDescent="0.25">
      <c r="B111" s="72" t="s">
        <v>111</v>
      </c>
      <c r="C111" s="73">
        <f>+'Bil ver'!C160</f>
        <v>135759.6</v>
      </c>
      <c r="D111" s="73">
        <f>+'Bil ver'!D160</f>
        <v>135759.6</v>
      </c>
      <c r="E111" s="73">
        <f>+'Bil ver'!E160</f>
        <v>65000</v>
      </c>
      <c r="G111" s="73"/>
    </row>
    <row r="112" spans="2:7" x14ac:dyDescent="0.25">
      <c r="B112" s="72" t="s">
        <v>74</v>
      </c>
      <c r="C112" s="73">
        <f>+'Bil ver'!C117</f>
        <v>1052.72</v>
      </c>
      <c r="D112" s="73">
        <f>+'Bil ver'!D117</f>
        <v>722.06</v>
      </c>
      <c r="E112" s="73">
        <f>+'Bil ver'!E117</f>
        <v>195</v>
      </c>
      <c r="G112" s="73"/>
    </row>
    <row r="113" spans="2:7" x14ac:dyDescent="0.25">
      <c r="B113" s="72" t="s">
        <v>75</v>
      </c>
      <c r="C113" s="73">
        <f>+'Bil ver'!C118</f>
        <v>0</v>
      </c>
      <c r="D113" s="73">
        <f>+'Bil ver'!D118</f>
        <v>1122.18</v>
      </c>
      <c r="E113" s="73">
        <f>+'Bil ver'!E118</f>
        <v>326</v>
      </c>
      <c r="G113" s="73"/>
    </row>
    <row r="114" spans="2:7" x14ac:dyDescent="0.25">
      <c r="B114" s="72" t="s">
        <v>147</v>
      </c>
      <c r="C114" s="73">
        <f>+'Bil ver'!C119</f>
        <v>4241.49</v>
      </c>
      <c r="D114" s="73">
        <f>+'Bil ver'!D119</f>
        <v>3557.48</v>
      </c>
      <c r="E114" s="73">
        <f>+'Bil ver'!E119</f>
        <v>542</v>
      </c>
      <c r="G114" s="73"/>
    </row>
    <row r="115" spans="2:7" x14ac:dyDescent="0.25">
      <c r="B115" s="72" t="s">
        <v>91</v>
      </c>
      <c r="C115" s="73">
        <f>+'Bil ver'!C139</f>
        <v>677.94</v>
      </c>
      <c r="D115" s="73">
        <f>+'Bil ver'!D139</f>
        <v>707.74</v>
      </c>
      <c r="E115" s="73">
        <f>+'Bil ver'!E139</f>
        <v>531</v>
      </c>
      <c r="G115" s="73"/>
    </row>
    <row r="116" spans="2:7" x14ac:dyDescent="0.25">
      <c r="B116" s="72" t="s">
        <v>76</v>
      </c>
      <c r="C116" s="73">
        <f>+'Bil ver'!C120</f>
        <v>542.67999999999995</v>
      </c>
      <c r="D116" s="73">
        <f>+'Bil ver'!D120</f>
        <v>443.46</v>
      </c>
      <c r="E116" s="73">
        <f>+'Bil ver'!E120</f>
        <v>283</v>
      </c>
      <c r="G116" s="73"/>
    </row>
    <row r="117" spans="2:7" s="74" customFormat="1" x14ac:dyDescent="0.25">
      <c r="B117" s="74" t="s">
        <v>149</v>
      </c>
      <c r="C117" s="78">
        <f>SUM(C103:C116)</f>
        <v>236892.05999999997</v>
      </c>
      <c r="D117" s="78">
        <f>SUM(D103:D116)</f>
        <v>267069.67</v>
      </c>
      <c r="E117" s="78">
        <f>SUM(E103:E116)</f>
        <v>101866</v>
      </c>
      <c r="G117" s="73"/>
    </row>
    <row r="118" spans="2:7" x14ac:dyDescent="0.25">
      <c r="C118" s="73"/>
      <c r="D118" s="73"/>
      <c r="E118" s="73"/>
      <c r="G118" s="73"/>
    </row>
    <row r="119" spans="2:7" x14ac:dyDescent="0.25">
      <c r="B119" s="79" t="s">
        <v>77</v>
      </c>
      <c r="C119" s="73" t="s">
        <v>149</v>
      </c>
      <c r="D119" s="73" t="s">
        <v>149</v>
      </c>
      <c r="E119" s="73" t="s">
        <v>149</v>
      </c>
      <c r="G119" s="73"/>
    </row>
    <row r="120" spans="2:7" x14ac:dyDescent="0.25">
      <c r="B120" s="72" t="s">
        <v>78</v>
      </c>
      <c r="C120" s="73">
        <f>+'Bil ver'!C124</f>
        <v>6797.98</v>
      </c>
      <c r="D120" s="73">
        <f>+'Bil ver'!D124</f>
        <v>7175.87</v>
      </c>
      <c r="E120" s="73">
        <f>+'Bil ver'!E124</f>
        <v>2345</v>
      </c>
      <c r="G120" s="73"/>
    </row>
    <row r="121" spans="2:7" x14ac:dyDescent="0.25">
      <c r="B121" s="72" t="s">
        <v>79</v>
      </c>
      <c r="C121" s="73">
        <f>+'Bil ver'!C125</f>
        <v>9856.8799999999992</v>
      </c>
      <c r="D121" s="73">
        <f>+'Bil ver'!D125</f>
        <v>7502.69</v>
      </c>
      <c r="E121" s="73">
        <f>+'Bil ver'!E125</f>
        <v>7500</v>
      </c>
      <c r="G121" s="73"/>
    </row>
    <row r="122" spans="2:7" x14ac:dyDescent="0.25">
      <c r="B122" s="72" t="s">
        <v>82</v>
      </c>
      <c r="C122" s="73">
        <f>+'Bil ver'!C128</f>
        <v>689.4</v>
      </c>
      <c r="D122" s="73">
        <f>+'Bil ver'!D128</f>
        <v>26784.62</v>
      </c>
      <c r="E122" s="73">
        <f>+'Bil ver'!E128</f>
        <v>0</v>
      </c>
      <c r="G122" s="73"/>
    </row>
    <row r="123" spans="2:7" x14ac:dyDescent="0.25">
      <c r="B123" s="72" t="s">
        <v>85</v>
      </c>
      <c r="C123" s="73">
        <f>+'Bil ver'!C131</f>
        <v>51.01</v>
      </c>
      <c r="D123" s="73">
        <f>+'Bil ver'!D131</f>
        <v>978.21</v>
      </c>
      <c r="E123" s="73">
        <f>+'Bil ver'!E131</f>
        <v>178</v>
      </c>
      <c r="G123" s="73"/>
    </row>
    <row r="124" spans="2:7" x14ac:dyDescent="0.25">
      <c r="B124" s="72" t="s">
        <v>86</v>
      </c>
      <c r="C124" s="73">
        <f>+'Bil ver'!C132</f>
        <v>1035.1099999999999</v>
      </c>
      <c r="D124" s="73">
        <f>+'Bil ver'!D132</f>
        <v>1385.23</v>
      </c>
      <c r="E124" s="73">
        <f>+'Bil ver'!E132</f>
        <v>542</v>
      </c>
      <c r="G124" s="73"/>
    </row>
    <row r="125" spans="2:7" x14ac:dyDescent="0.25">
      <c r="B125" s="72" t="s">
        <v>87</v>
      </c>
      <c r="C125" s="73">
        <f>+'Bil ver'!C133</f>
        <v>2840.8</v>
      </c>
      <c r="D125" s="73">
        <f>+'Bil ver'!D133</f>
        <v>2473.81</v>
      </c>
      <c r="E125" s="73">
        <f>+'Bil ver'!E133</f>
        <v>1585</v>
      </c>
      <c r="G125" s="73"/>
    </row>
    <row r="126" spans="2:7" x14ac:dyDescent="0.25">
      <c r="B126" s="72" t="s">
        <v>88</v>
      </c>
      <c r="C126" s="73">
        <f>+'Bil ver'!C135</f>
        <v>6713.11</v>
      </c>
      <c r="D126" s="73">
        <f>+'Bil ver'!D135</f>
        <v>3841.84</v>
      </c>
      <c r="E126" s="73">
        <f>+'Bil ver'!E135</f>
        <v>777</v>
      </c>
      <c r="G126" s="73"/>
    </row>
    <row r="127" spans="2:7" x14ac:dyDescent="0.25">
      <c r="B127" s="83" t="s">
        <v>148</v>
      </c>
      <c r="C127" s="73">
        <f>+'Bil ver'!C134</f>
        <v>18857.48</v>
      </c>
      <c r="D127" s="73">
        <f>+'Bil ver'!D134</f>
        <v>9980.5300000000007</v>
      </c>
      <c r="E127" s="73">
        <f>+'Bil ver'!E134</f>
        <v>2958</v>
      </c>
      <c r="G127" s="73"/>
    </row>
    <row r="128" spans="2:7" s="74" customFormat="1" x14ac:dyDescent="0.25">
      <c r="B128" s="74" t="s">
        <v>89</v>
      </c>
      <c r="C128" s="78">
        <f>SUM(C119:C127)</f>
        <v>46841.770000000004</v>
      </c>
      <c r="D128" s="78">
        <f>SUM(D119:D127)</f>
        <v>60122.8</v>
      </c>
      <c r="E128" s="78">
        <f>SUM(E119:E127)</f>
        <v>15885</v>
      </c>
      <c r="G128" s="73"/>
    </row>
    <row r="129" spans="2:7" x14ac:dyDescent="0.25">
      <c r="C129" s="80" t="s">
        <v>149</v>
      </c>
      <c r="D129" s="80" t="s">
        <v>149</v>
      </c>
      <c r="E129" s="80" t="s">
        <v>149</v>
      </c>
      <c r="G129" s="73"/>
    </row>
    <row r="130" spans="2:7" x14ac:dyDescent="0.25">
      <c r="B130" s="72" t="s">
        <v>149</v>
      </c>
      <c r="C130" s="73" t="s">
        <v>149</v>
      </c>
      <c r="D130" s="73" t="s">
        <v>149</v>
      </c>
      <c r="E130" s="73" t="s">
        <v>149</v>
      </c>
      <c r="G130" s="73"/>
    </row>
    <row r="131" spans="2:7" x14ac:dyDescent="0.25">
      <c r="B131" s="79" t="s">
        <v>118</v>
      </c>
      <c r="C131" s="73">
        <f>+'Bil ver'!C179</f>
        <v>1564.88</v>
      </c>
      <c r="D131" s="73">
        <f>+'Bil ver'!D179</f>
        <v>0</v>
      </c>
      <c r="E131" s="73">
        <f>+'Bil ver'!E179</f>
        <v>0</v>
      </c>
      <c r="G131" s="73"/>
    </row>
    <row r="132" spans="2:7" x14ac:dyDescent="0.25">
      <c r="C132" s="78">
        <f>+C131</f>
        <v>1564.88</v>
      </c>
      <c r="D132" s="78">
        <f>+D131</f>
        <v>0</v>
      </c>
      <c r="E132" s="78">
        <f>+E131</f>
        <v>0</v>
      </c>
      <c r="G132" s="73"/>
    </row>
    <row r="133" spans="2:7" x14ac:dyDescent="0.25">
      <c r="C133" s="73"/>
      <c r="D133" s="73"/>
      <c r="E133" s="73"/>
      <c r="G133" s="73"/>
    </row>
    <row r="134" spans="2:7" x14ac:dyDescent="0.25">
      <c r="B134" s="79" t="s">
        <v>93</v>
      </c>
      <c r="C134" s="73" t="s">
        <v>149</v>
      </c>
      <c r="D134" s="73" t="s">
        <v>149</v>
      </c>
      <c r="E134" s="73" t="s">
        <v>149</v>
      </c>
      <c r="G134" s="73"/>
    </row>
    <row r="135" spans="2:7" x14ac:dyDescent="0.25">
      <c r="B135" s="72" t="s">
        <v>94</v>
      </c>
      <c r="C135" s="73">
        <f>+'Bil ver'!C143</f>
        <v>68767.91</v>
      </c>
      <c r="D135" s="73">
        <f>+'Bil ver'!D143</f>
        <v>68767.91</v>
      </c>
      <c r="E135" s="73">
        <f>+'Bil ver'!E143</f>
        <v>15000</v>
      </c>
      <c r="G135" s="73"/>
    </row>
    <row r="136" spans="2:7" x14ac:dyDescent="0.25">
      <c r="B136" s="72" t="s">
        <v>95</v>
      </c>
      <c r="C136" s="73">
        <f>+'Bil ver'!C144</f>
        <v>11305.21</v>
      </c>
      <c r="D136" s="73">
        <f>+'Bil ver'!D144</f>
        <v>11048.61</v>
      </c>
      <c r="E136" s="73">
        <f>+'Bil ver'!E144</f>
        <v>0</v>
      </c>
      <c r="G136" s="73"/>
    </row>
    <row r="137" spans="2:7" x14ac:dyDescent="0.25">
      <c r="B137" s="72" t="s">
        <v>96</v>
      </c>
      <c r="C137" s="73">
        <f>+'Bil ver'!C145</f>
        <v>8595.99</v>
      </c>
      <c r="D137" s="73">
        <f>+'Bil ver'!D145</f>
        <v>8595.99</v>
      </c>
      <c r="E137" s="73">
        <f>+'Bil ver'!E145</f>
        <v>0</v>
      </c>
      <c r="G137" s="73"/>
    </row>
    <row r="138" spans="2:7" x14ac:dyDescent="0.25">
      <c r="B138" s="72" t="s">
        <v>97</v>
      </c>
      <c r="C138" s="73">
        <f>+'Bil ver'!C146</f>
        <v>17022.59</v>
      </c>
      <c r="D138" s="73">
        <f>+'Bil ver'!D146</f>
        <v>25136.55</v>
      </c>
      <c r="E138" s="73">
        <f>+'Bil ver'!E146</f>
        <v>7544</v>
      </c>
      <c r="G138" s="73"/>
    </row>
    <row r="139" spans="2:7" x14ac:dyDescent="0.25">
      <c r="B139" s="72" t="s">
        <v>98</v>
      </c>
      <c r="C139" s="73">
        <f>+'Bil ver'!C147</f>
        <v>29982.36</v>
      </c>
      <c r="D139" s="73">
        <f>+'Bil ver'!D147</f>
        <v>34880.54</v>
      </c>
      <c r="E139" s="73">
        <f>+'Bil ver'!E147</f>
        <v>35450</v>
      </c>
      <c r="G139" s="73"/>
    </row>
    <row r="140" spans="2:7" x14ac:dyDescent="0.25">
      <c r="B140" s="72" t="s">
        <v>99</v>
      </c>
      <c r="C140" s="73">
        <f>+'Bil ver'!C148</f>
        <v>912.84</v>
      </c>
      <c r="D140" s="73">
        <f>+'Bil ver'!D148</f>
        <v>620.34</v>
      </c>
      <c r="E140" s="73">
        <f>+'Bil ver'!E148</f>
        <v>155</v>
      </c>
      <c r="G140" s="73"/>
    </row>
    <row r="141" spans="2:7" x14ac:dyDescent="0.25">
      <c r="B141" s="72" t="s">
        <v>100</v>
      </c>
      <c r="C141" s="73">
        <f>+'Bil ver'!C149</f>
        <v>7793.5</v>
      </c>
      <c r="D141" s="73">
        <f>+'Bil ver'!D149</f>
        <v>5269.78</v>
      </c>
      <c r="E141" s="73">
        <f>+'Bil ver'!E149</f>
        <v>1453</v>
      </c>
      <c r="G141" s="73"/>
    </row>
    <row r="142" spans="2:7" x14ac:dyDescent="0.25">
      <c r="B142" s="72" t="s">
        <v>101</v>
      </c>
      <c r="C142" s="73">
        <f>+'Bil ver'!C150</f>
        <v>2208.6</v>
      </c>
      <c r="D142" s="73">
        <f>+'Bil ver'!D150</f>
        <v>1081.3800000000001</v>
      </c>
      <c r="E142" s="73">
        <f>+'Bil ver'!E150</f>
        <v>0</v>
      </c>
      <c r="G142" s="73"/>
    </row>
    <row r="143" spans="2:7" x14ac:dyDescent="0.25">
      <c r="B143" s="72" t="s">
        <v>102</v>
      </c>
      <c r="C143" s="73">
        <f>+'Bil ver'!C151</f>
        <v>630.55999999999995</v>
      </c>
      <c r="D143" s="73">
        <f>+'Bil ver'!D151</f>
        <v>667.34</v>
      </c>
      <c r="E143" s="73">
        <f>+'Bil ver'!E151</f>
        <v>35</v>
      </c>
      <c r="G143" s="73"/>
    </row>
    <row r="144" spans="2:7" x14ac:dyDescent="0.25">
      <c r="B144" s="72" t="s">
        <v>103</v>
      </c>
      <c r="C144" s="73">
        <f>+'Bil ver'!C152</f>
        <v>1085.96</v>
      </c>
      <c r="D144" s="73">
        <f>+'Bil ver'!D152</f>
        <v>27.51</v>
      </c>
      <c r="E144" s="73">
        <f>+'Bil ver'!E152</f>
        <v>0</v>
      </c>
      <c r="G144" s="73"/>
    </row>
    <row r="145" spans="1:241" x14ac:dyDescent="0.25">
      <c r="B145" s="72" t="s">
        <v>104</v>
      </c>
      <c r="C145" s="73">
        <f>+'Bil ver'!C153</f>
        <v>5957.36</v>
      </c>
      <c r="D145" s="73">
        <f>+'Bil ver'!D153</f>
        <v>6836.48</v>
      </c>
      <c r="E145" s="73">
        <f>+'Bil ver'!E153</f>
        <v>1543</v>
      </c>
      <c r="G145" s="73"/>
    </row>
    <row r="146" spans="1:241" x14ac:dyDescent="0.25">
      <c r="B146" s="72" t="s">
        <v>105</v>
      </c>
      <c r="C146" s="73">
        <f>+'Bil ver'!C154</f>
        <v>31683.34</v>
      </c>
      <c r="D146" s="73">
        <f>+'Bil ver'!D154</f>
        <v>23007.34</v>
      </c>
      <c r="E146" s="73">
        <f>+'Bil ver'!E154</f>
        <v>6414</v>
      </c>
      <c r="G146" s="73"/>
    </row>
    <row r="147" spans="1:241" x14ac:dyDescent="0.25">
      <c r="B147" s="72" t="s">
        <v>106</v>
      </c>
      <c r="C147" s="73">
        <f>+'Bil ver'!C155</f>
        <v>24224.62</v>
      </c>
      <c r="D147" s="73">
        <f>+'Bil ver'!D155</f>
        <v>27289.01</v>
      </c>
      <c r="E147" s="73">
        <f>+'Bil ver'!E155</f>
        <v>4576</v>
      </c>
      <c r="G147" s="73"/>
    </row>
    <row r="148" spans="1:241" x14ac:dyDescent="0.25">
      <c r="B148" s="72" t="s">
        <v>107</v>
      </c>
      <c r="C148" s="73">
        <f>+'Bil ver'!C156</f>
        <v>1740.06</v>
      </c>
      <c r="D148" s="73">
        <f>+'Bil ver'!D156</f>
        <v>2039.36</v>
      </c>
      <c r="E148" s="73">
        <f>+'Bil ver'!E156</f>
        <v>309</v>
      </c>
      <c r="G148" s="73"/>
    </row>
    <row r="149" spans="1:241" x14ac:dyDescent="0.25">
      <c r="B149" s="72" t="s">
        <v>108</v>
      </c>
      <c r="C149" s="73">
        <f>+'Bil ver'!C157</f>
        <v>1900.42</v>
      </c>
      <c r="D149" s="73">
        <f>+'Bil ver'!D157</f>
        <v>812.15</v>
      </c>
      <c r="E149" s="73">
        <f>+'Bil ver'!E157</f>
        <v>33</v>
      </c>
      <c r="G149" s="73"/>
    </row>
    <row r="150" spans="1:241" x14ac:dyDescent="0.25">
      <c r="B150" s="72" t="s">
        <v>109</v>
      </c>
      <c r="C150" s="73">
        <f>+'Bil ver'!C158</f>
        <v>10497.01</v>
      </c>
      <c r="D150" s="73">
        <f>+'Bil ver'!D158</f>
        <v>9343.69</v>
      </c>
      <c r="E150" s="73">
        <f>+'Bil ver'!E158</f>
        <v>903</v>
      </c>
      <c r="G150" s="73"/>
    </row>
    <row r="151" spans="1:241" x14ac:dyDescent="0.25">
      <c r="B151" s="72" t="s">
        <v>110</v>
      </c>
      <c r="C151" s="73">
        <f>+'Bil ver'!C159</f>
        <v>902.99</v>
      </c>
      <c r="D151" s="73">
        <f>+'Bil ver'!D159</f>
        <v>1613.65</v>
      </c>
      <c r="E151" s="73">
        <f>+'Bil ver'!E159</f>
        <v>234</v>
      </c>
      <c r="G151" s="73"/>
    </row>
    <row r="152" spans="1:241" x14ac:dyDescent="0.25">
      <c r="B152" s="72" t="s">
        <v>182</v>
      </c>
      <c r="C152" s="73">
        <f>+'Bil ver'!C161</f>
        <v>0</v>
      </c>
      <c r="D152" s="73">
        <f>+'Bil ver'!D161</f>
        <v>0</v>
      </c>
      <c r="E152" s="73">
        <f>+'Bil ver'!E161</f>
        <v>349</v>
      </c>
      <c r="G152" s="73"/>
    </row>
    <row r="153" spans="1:241" x14ac:dyDescent="0.25">
      <c r="B153" s="72" t="s">
        <v>165</v>
      </c>
      <c r="C153" s="73">
        <f>+'Bil ver'!C162</f>
        <v>76.58</v>
      </c>
      <c r="D153" s="73">
        <f>+'Bil ver'!D162</f>
        <v>0</v>
      </c>
      <c r="E153" s="73">
        <f>+'Bil ver'!E162</f>
        <v>0</v>
      </c>
      <c r="G153" s="73"/>
    </row>
    <row r="154" spans="1:241" x14ac:dyDescent="0.25">
      <c r="B154" s="72" t="s">
        <v>139</v>
      </c>
      <c r="C154" s="73">
        <f>+'Bil ver'!C169</f>
        <v>18610.32</v>
      </c>
      <c r="D154" s="73">
        <f>+'Bil ver'!D169</f>
        <v>16543.27</v>
      </c>
      <c r="E154" s="73">
        <f>+'Bil ver'!E169</f>
        <v>0</v>
      </c>
      <c r="G154" s="73"/>
    </row>
    <row r="155" spans="1:241" x14ac:dyDescent="0.25">
      <c r="B155" s="84" t="s">
        <v>171</v>
      </c>
      <c r="C155" s="73">
        <f>+'Bil ver'!C170</f>
        <v>0</v>
      </c>
      <c r="D155" s="73">
        <f>+'Bil ver'!D170</f>
        <v>9562.18</v>
      </c>
      <c r="E155" s="73">
        <f>+'Bil ver'!E170</f>
        <v>0</v>
      </c>
      <c r="G155" s="73"/>
    </row>
    <row r="156" spans="1:241" x14ac:dyDescent="0.25">
      <c r="B156" s="84" t="s">
        <v>172</v>
      </c>
      <c r="C156" s="73">
        <f>+'Bil ver'!C171</f>
        <v>0</v>
      </c>
      <c r="D156" s="73">
        <f>+'Bil ver'!D171</f>
        <v>2065.9</v>
      </c>
      <c r="E156" s="73">
        <f>+'Bil ver'!E171</f>
        <v>0</v>
      </c>
      <c r="G156" s="73"/>
    </row>
    <row r="157" spans="1:241" x14ac:dyDescent="0.25">
      <c r="A157" s="85"/>
      <c r="B157" s="85" t="s">
        <v>112</v>
      </c>
      <c r="C157" s="73">
        <f>+'Bil ver'!C163</f>
        <v>272.33999999999997</v>
      </c>
      <c r="D157" s="73">
        <f>+'Bil ver'!D163</f>
        <v>10220.27</v>
      </c>
      <c r="E157" s="73">
        <f>+'Bil ver'!E163</f>
        <v>134</v>
      </c>
      <c r="G157" s="73"/>
    </row>
    <row r="158" spans="1:241" s="85" customFormat="1" x14ac:dyDescent="0.25">
      <c r="A158" s="86"/>
      <c r="B158" s="87" t="s">
        <v>113</v>
      </c>
      <c r="C158" s="78">
        <f>SUM(C135:C157)</f>
        <v>244170.55999999997</v>
      </c>
      <c r="D158" s="78">
        <f>SUM(D135:D157)</f>
        <v>265429.25</v>
      </c>
      <c r="E158" s="78">
        <f>SUM(E135:E157)</f>
        <v>74132</v>
      </c>
      <c r="F158" s="88"/>
      <c r="G158" s="73"/>
      <c r="H158" s="86"/>
      <c r="I158" s="88"/>
      <c r="J158" s="86"/>
      <c r="K158" s="88"/>
      <c r="L158" s="86"/>
      <c r="M158" s="88"/>
      <c r="N158" s="86"/>
      <c r="O158" s="88"/>
      <c r="P158" s="86"/>
      <c r="Q158" s="88"/>
      <c r="R158" s="86"/>
      <c r="S158" s="88"/>
      <c r="T158" s="86"/>
      <c r="U158" s="88"/>
      <c r="V158" s="86"/>
      <c r="W158" s="88"/>
      <c r="X158" s="86"/>
      <c r="Y158" s="88"/>
      <c r="Z158" s="86"/>
      <c r="AA158" s="88"/>
      <c r="AB158" s="86"/>
      <c r="AC158" s="88"/>
      <c r="AD158" s="86"/>
      <c r="AE158" s="88"/>
      <c r="AF158" s="86"/>
      <c r="AG158" s="88"/>
      <c r="AH158" s="86"/>
      <c r="AI158" s="88"/>
      <c r="AJ158" s="86"/>
      <c r="AK158" s="88"/>
      <c r="AL158" s="86"/>
      <c r="AM158" s="88"/>
      <c r="AN158" s="86"/>
      <c r="AO158" s="88"/>
      <c r="AP158" s="86"/>
      <c r="AQ158" s="88"/>
      <c r="AR158" s="86"/>
      <c r="AS158" s="88"/>
      <c r="AT158" s="86"/>
      <c r="AU158" s="88"/>
      <c r="AV158" s="86"/>
      <c r="AW158" s="88"/>
      <c r="AX158" s="86"/>
      <c r="AY158" s="88"/>
      <c r="AZ158" s="86"/>
      <c r="BA158" s="88"/>
      <c r="BB158" s="86"/>
      <c r="BC158" s="88"/>
      <c r="BD158" s="86"/>
      <c r="BE158" s="88"/>
      <c r="BF158" s="86"/>
      <c r="BG158" s="88"/>
      <c r="BH158" s="86"/>
      <c r="BI158" s="88"/>
      <c r="BJ158" s="86"/>
      <c r="BK158" s="88"/>
      <c r="BL158" s="86"/>
      <c r="BM158" s="88"/>
      <c r="BN158" s="86"/>
      <c r="BO158" s="88"/>
      <c r="BP158" s="86"/>
      <c r="BQ158" s="88"/>
      <c r="BR158" s="86"/>
      <c r="BS158" s="88"/>
      <c r="BT158" s="86"/>
      <c r="BU158" s="88"/>
      <c r="BV158" s="86"/>
      <c r="BW158" s="88"/>
      <c r="BX158" s="86"/>
      <c r="BY158" s="88"/>
      <c r="BZ158" s="86"/>
      <c r="CA158" s="88"/>
      <c r="CB158" s="86"/>
      <c r="CC158" s="88"/>
      <c r="CD158" s="86"/>
      <c r="CE158" s="88"/>
      <c r="CF158" s="86"/>
      <c r="CG158" s="88"/>
      <c r="CH158" s="86"/>
      <c r="CI158" s="88"/>
      <c r="CJ158" s="86"/>
      <c r="CK158" s="88"/>
      <c r="CL158" s="86"/>
      <c r="CM158" s="88"/>
      <c r="CN158" s="86"/>
      <c r="CO158" s="88"/>
      <c r="CP158" s="86"/>
      <c r="CQ158" s="88"/>
      <c r="CR158" s="86"/>
      <c r="CS158" s="88"/>
      <c r="CT158" s="86"/>
      <c r="CU158" s="88"/>
      <c r="CV158" s="86"/>
      <c r="CW158" s="88"/>
      <c r="CX158" s="86"/>
      <c r="CY158" s="88"/>
      <c r="CZ158" s="86"/>
      <c r="DA158" s="88"/>
      <c r="DB158" s="86"/>
      <c r="DC158" s="88"/>
      <c r="DD158" s="86"/>
      <c r="DE158" s="88"/>
      <c r="DF158" s="86"/>
      <c r="DG158" s="88"/>
      <c r="DH158" s="86"/>
      <c r="DI158" s="88"/>
      <c r="DJ158" s="86"/>
      <c r="DK158" s="88"/>
      <c r="DL158" s="86"/>
      <c r="DM158" s="88"/>
      <c r="DN158" s="86"/>
      <c r="DO158" s="88"/>
      <c r="DP158" s="86"/>
      <c r="DQ158" s="88"/>
      <c r="DR158" s="86"/>
      <c r="DS158" s="88"/>
      <c r="DT158" s="86"/>
      <c r="DU158" s="88"/>
      <c r="DV158" s="86"/>
      <c r="DW158" s="88"/>
      <c r="DX158" s="86"/>
      <c r="DY158" s="88"/>
      <c r="DZ158" s="86"/>
      <c r="EA158" s="88"/>
      <c r="EB158" s="86"/>
      <c r="EC158" s="88"/>
      <c r="ED158" s="86"/>
      <c r="EE158" s="88"/>
      <c r="EF158" s="86"/>
      <c r="EG158" s="88"/>
      <c r="EH158" s="86"/>
      <c r="EI158" s="88"/>
      <c r="EJ158" s="86"/>
      <c r="EK158" s="88"/>
      <c r="EL158" s="86"/>
      <c r="EM158" s="88"/>
      <c r="EN158" s="86"/>
      <c r="EO158" s="88"/>
      <c r="EP158" s="86"/>
      <c r="EQ158" s="88"/>
      <c r="ER158" s="86"/>
      <c r="ES158" s="88"/>
      <c r="ET158" s="86"/>
      <c r="EU158" s="88"/>
      <c r="EV158" s="86"/>
      <c r="EW158" s="88"/>
      <c r="EX158" s="86"/>
      <c r="EY158" s="88"/>
      <c r="EZ158" s="86"/>
      <c r="FA158" s="88"/>
      <c r="FB158" s="86"/>
      <c r="FC158" s="88"/>
      <c r="FD158" s="86"/>
      <c r="FE158" s="88"/>
      <c r="FF158" s="86"/>
      <c r="FG158" s="88"/>
      <c r="FH158" s="86"/>
      <c r="FI158" s="88"/>
      <c r="FJ158" s="86"/>
      <c r="FK158" s="88"/>
      <c r="FL158" s="86"/>
      <c r="FM158" s="88"/>
      <c r="FN158" s="86"/>
      <c r="FO158" s="88"/>
      <c r="FP158" s="86"/>
      <c r="FQ158" s="88"/>
      <c r="FR158" s="86"/>
      <c r="FS158" s="88"/>
      <c r="FT158" s="86"/>
      <c r="FU158" s="88"/>
      <c r="FV158" s="86"/>
      <c r="FW158" s="88"/>
      <c r="FX158" s="86"/>
      <c r="FY158" s="88"/>
      <c r="FZ158" s="86"/>
      <c r="GA158" s="88"/>
      <c r="GB158" s="86"/>
      <c r="GC158" s="88"/>
      <c r="GD158" s="86"/>
      <c r="GE158" s="88"/>
      <c r="GF158" s="86"/>
      <c r="GG158" s="88"/>
      <c r="GH158" s="86"/>
      <c r="GI158" s="88"/>
      <c r="GJ158" s="86"/>
      <c r="GK158" s="88"/>
      <c r="GL158" s="86"/>
      <c r="GM158" s="88"/>
      <c r="GN158" s="86"/>
      <c r="GO158" s="88"/>
      <c r="GP158" s="86"/>
      <c r="GQ158" s="88"/>
      <c r="GR158" s="86"/>
      <c r="GS158" s="88"/>
      <c r="GT158" s="86"/>
      <c r="GU158" s="88"/>
      <c r="GV158" s="86"/>
      <c r="GW158" s="88"/>
      <c r="GX158" s="86"/>
      <c r="GY158" s="88"/>
      <c r="GZ158" s="86"/>
      <c r="HA158" s="88"/>
      <c r="HB158" s="86"/>
      <c r="HC158" s="88"/>
      <c r="HD158" s="86"/>
      <c r="HE158" s="88"/>
      <c r="HF158" s="86"/>
      <c r="HG158" s="88"/>
      <c r="HH158" s="86"/>
      <c r="HI158" s="88"/>
      <c r="HJ158" s="86"/>
      <c r="HK158" s="88"/>
      <c r="HL158" s="86"/>
      <c r="HM158" s="88"/>
      <c r="HN158" s="86"/>
      <c r="HO158" s="88"/>
      <c r="HP158" s="86"/>
      <c r="HQ158" s="88"/>
      <c r="HR158" s="86"/>
      <c r="HS158" s="88"/>
      <c r="HT158" s="86"/>
      <c r="HU158" s="88"/>
      <c r="HV158" s="86"/>
      <c r="HW158" s="88"/>
      <c r="HX158" s="86"/>
      <c r="HY158" s="88"/>
      <c r="HZ158" s="86"/>
      <c r="IA158" s="88"/>
      <c r="IB158" s="86"/>
      <c r="IC158" s="88"/>
      <c r="ID158" s="86"/>
      <c r="IE158" s="88"/>
      <c r="IF158" s="86"/>
      <c r="IG158" s="88"/>
    </row>
    <row r="159" spans="1:241" s="85" customFormat="1" x14ac:dyDescent="0.25">
      <c r="A159" s="86"/>
      <c r="B159" s="88" t="s">
        <v>191</v>
      </c>
      <c r="C159" s="78">
        <f>+C158+C132++C128+C117+C100</f>
        <v>1181835.29</v>
      </c>
      <c r="D159" s="78">
        <f>+D158+D132++D128+D117+D100</f>
        <v>1213256.1299999999</v>
      </c>
      <c r="E159" s="78">
        <f>+E158+E132++E128+E117+E100</f>
        <v>333868</v>
      </c>
      <c r="F159" s="88"/>
      <c r="G159" s="73"/>
      <c r="H159" s="86"/>
      <c r="I159" s="88"/>
      <c r="J159" s="86"/>
      <c r="K159" s="88"/>
      <c r="L159" s="86"/>
      <c r="M159" s="88"/>
      <c r="N159" s="86"/>
      <c r="O159" s="88"/>
      <c r="P159" s="86"/>
      <c r="Q159" s="88"/>
      <c r="R159" s="86"/>
      <c r="S159" s="88"/>
      <c r="T159" s="86"/>
      <c r="U159" s="88"/>
      <c r="V159" s="86"/>
      <c r="W159" s="88"/>
      <c r="X159" s="86"/>
      <c r="Y159" s="88"/>
      <c r="Z159" s="86"/>
      <c r="AA159" s="88"/>
      <c r="AB159" s="86"/>
      <c r="AC159" s="88"/>
      <c r="AD159" s="86"/>
      <c r="AE159" s="88"/>
      <c r="AF159" s="86"/>
      <c r="AG159" s="88"/>
      <c r="AH159" s="86"/>
      <c r="AI159" s="88"/>
      <c r="AJ159" s="86"/>
      <c r="AK159" s="88"/>
      <c r="AL159" s="86"/>
      <c r="AM159" s="88"/>
      <c r="AN159" s="86"/>
      <c r="AO159" s="88"/>
      <c r="AP159" s="86"/>
      <c r="AQ159" s="88"/>
      <c r="AR159" s="86"/>
      <c r="AS159" s="88"/>
      <c r="AT159" s="86"/>
      <c r="AU159" s="88"/>
      <c r="AV159" s="86"/>
      <c r="AW159" s="88"/>
      <c r="AX159" s="86"/>
      <c r="AY159" s="88"/>
      <c r="AZ159" s="86"/>
      <c r="BA159" s="88"/>
      <c r="BB159" s="86"/>
      <c r="BC159" s="88"/>
      <c r="BD159" s="86"/>
      <c r="BE159" s="88"/>
      <c r="BF159" s="86"/>
      <c r="BG159" s="88"/>
      <c r="BH159" s="86"/>
      <c r="BI159" s="88"/>
      <c r="BJ159" s="86"/>
      <c r="BK159" s="88"/>
      <c r="BL159" s="86"/>
      <c r="BM159" s="88"/>
      <c r="BN159" s="86"/>
      <c r="BO159" s="88"/>
      <c r="BP159" s="86"/>
      <c r="BQ159" s="88"/>
      <c r="BR159" s="86"/>
      <c r="BS159" s="88"/>
      <c r="BT159" s="86"/>
      <c r="BU159" s="88"/>
      <c r="BV159" s="86"/>
      <c r="BW159" s="88"/>
      <c r="BX159" s="86"/>
      <c r="BY159" s="88"/>
      <c r="BZ159" s="86"/>
      <c r="CA159" s="88"/>
      <c r="CB159" s="86"/>
      <c r="CC159" s="88"/>
      <c r="CD159" s="86"/>
      <c r="CE159" s="88"/>
      <c r="CF159" s="86"/>
      <c r="CG159" s="88"/>
      <c r="CH159" s="86"/>
      <c r="CI159" s="88"/>
      <c r="CJ159" s="86"/>
      <c r="CK159" s="88"/>
      <c r="CL159" s="86"/>
      <c r="CM159" s="88"/>
      <c r="CN159" s="86"/>
      <c r="CO159" s="88"/>
      <c r="CP159" s="86"/>
      <c r="CQ159" s="88"/>
      <c r="CR159" s="86"/>
      <c r="CS159" s="88"/>
      <c r="CT159" s="86"/>
      <c r="CU159" s="88"/>
      <c r="CV159" s="86"/>
      <c r="CW159" s="88"/>
      <c r="CX159" s="86"/>
      <c r="CY159" s="88"/>
      <c r="CZ159" s="86"/>
      <c r="DA159" s="88"/>
      <c r="DB159" s="86"/>
      <c r="DC159" s="88"/>
      <c r="DD159" s="86"/>
      <c r="DE159" s="88"/>
      <c r="DF159" s="86"/>
      <c r="DG159" s="88"/>
      <c r="DH159" s="86"/>
      <c r="DI159" s="88"/>
      <c r="DJ159" s="86"/>
      <c r="DK159" s="88"/>
      <c r="DL159" s="86"/>
      <c r="DM159" s="88"/>
      <c r="DN159" s="86"/>
      <c r="DO159" s="88"/>
      <c r="DP159" s="86"/>
      <c r="DQ159" s="88"/>
      <c r="DR159" s="86"/>
      <c r="DS159" s="88"/>
      <c r="DT159" s="86"/>
      <c r="DU159" s="88"/>
      <c r="DV159" s="86"/>
      <c r="DW159" s="88"/>
      <c r="DX159" s="86"/>
      <c r="DY159" s="88"/>
      <c r="DZ159" s="86"/>
      <c r="EA159" s="88"/>
      <c r="EB159" s="86"/>
      <c r="EC159" s="88"/>
      <c r="ED159" s="86"/>
      <c r="EE159" s="88"/>
      <c r="EF159" s="86"/>
      <c r="EG159" s="88"/>
      <c r="EH159" s="86"/>
      <c r="EI159" s="88"/>
      <c r="EJ159" s="86"/>
      <c r="EK159" s="88"/>
      <c r="EL159" s="86"/>
      <c r="EM159" s="88"/>
      <c r="EN159" s="86"/>
      <c r="EO159" s="88"/>
      <c r="EP159" s="86"/>
      <c r="EQ159" s="88"/>
      <c r="ER159" s="86"/>
      <c r="ES159" s="88"/>
      <c r="ET159" s="86"/>
      <c r="EU159" s="88"/>
      <c r="EV159" s="86"/>
      <c r="EW159" s="88"/>
      <c r="EX159" s="86"/>
      <c r="EY159" s="88"/>
      <c r="EZ159" s="86"/>
      <c r="FA159" s="88"/>
      <c r="FB159" s="86"/>
      <c r="FC159" s="88"/>
      <c r="FD159" s="86"/>
      <c r="FE159" s="88"/>
      <c r="FF159" s="86"/>
      <c r="FG159" s="88"/>
      <c r="FH159" s="86"/>
      <c r="FI159" s="88"/>
      <c r="FJ159" s="86"/>
      <c r="FK159" s="88"/>
      <c r="FL159" s="86"/>
      <c r="FM159" s="88"/>
      <c r="FN159" s="86"/>
      <c r="FO159" s="88"/>
      <c r="FP159" s="86"/>
      <c r="FQ159" s="88"/>
      <c r="FR159" s="86"/>
      <c r="FS159" s="88"/>
      <c r="FT159" s="86"/>
      <c r="FU159" s="88"/>
      <c r="FV159" s="86"/>
      <c r="FW159" s="88"/>
      <c r="FX159" s="86"/>
      <c r="FY159" s="88"/>
      <c r="FZ159" s="86"/>
      <c r="GA159" s="88"/>
      <c r="GB159" s="86"/>
      <c r="GC159" s="88"/>
      <c r="GD159" s="86"/>
      <c r="GE159" s="88"/>
      <c r="GF159" s="86"/>
      <c r="GG159" s="88"/>
      <c r="GH159" s="86"/>
      <c r="GI159" s="88"/>
      <c r="GJ159" s="86"/>
      <c r="GK159" s="88"/>
      <c r="GL159" s="86"/>
      <c r="GM159" s="88"/>
      <c r="GN159" s="86"/>
      <c r="GO159" s="88"/>
      <c r="GP159" s="86"/>
      <c r="GQ159" s="88"/>
      <c r="GR159" s="86"/>
      <c r="GS159" s="88"/>
      <c r="GT159" s="86"/>
      <c r="GU159" s="88"/>
      <c r="GV159" s="86"/>
      <c r="GW159" s="88"/>
      <c r="GX159" s="86"/>
      <c r="GY159" s="88"/>
      <c r="GZ159" s="86"/>
      <c r="HA159" s="88"/>
      <c r="HB159" s="86"/>
      <c r="HC159" s="88"/>
      <c r="HD159" s="86"/>
      <c r="HE159" s="88"/>
      <c r="HF159" s="86"/>
      <c r="HG159" s="88"/>
      <c r="HH159" s="86"/>
      <c r="HI159" s="88"/>
      <c r="HJ159" s="86"/>
      <c r="HK159" s="88"/>
      <c r="HL159" s="86"/>
      <c r="HM159" s="88"/>
      <c r="HN159" s="86"/>
      <c r="HO159" s="88"/>
      <c r="HP159" s="86"/>
      <c r="HQ159" s="88"/>
      <c r="HR159" s="86"/>
      <c r="HS159" s="88"/>
      <c r="HT159" s="86"/>
      <c r="HU159" s="88"/>
      <c r="HV159" s="86"/>
      <c r="HW159" s="88"/>
      <c r="HX159" s="86"/>
      <c r="HY159" s="88"/>
      <c r="HZ159" s="86"/>
      <c r="IA159" s="88"/>
      <c r="IB159" s="86"/>
      <c r="IC159" s="88"/>
      <c r="ID159" s="86"/>
      <c r="IE159" s="88"/>
      <c r="IF159" s="86"/>
      <c r="IG159" s="88"/>
    </row>
    <row r="160" spans="1:241" s="85" customFormat="1" x14ac:dyDescent="0.25">
      <c r="A160" s="86"/>
      <c r="B160" s="88" t="s">
        <v>151</v>
      </c>
      <c r="C160" s="78">
        <f>+C69+C159</f>
        <v>-699920.71999999788</v>
      </c>
      <c r="D160" s="78">
        <f>+D69+D159</f>
        <v>-788720.77000000607</v>
      </c>
      <c r="E160" s="78">
        <f>+E69+E159</f>
        <v>6428024.9204571415</v>
      </c>
      <c r="F160" s="88"/>
      <c r="G160" s="88"/>
      <c r="H160" s="86"/>
      <c r="I160" s="88"/>
      <c r="J160" s="86"/>
      <c r="K160" s="88"/>
      <c r="L160" s="86"/>
      <c r="M160" s="88"/>
      <c r="N160" s="86"/>
      <c r="O160" s="88"/>
      <c r="P160" s="86"/>
      <c r="Q160" s="88"/>
      <c r="R160" s="86"/>
      <c r="S160" s="88"/>
      <c r="T160" s="86"/>
      <c r="U160" s="88"/>
      <c r="V160" s="86"/>
      <c r="W160" s="88"/>
      <c r="X160" s="86"/>
      <c r="Y160" s="88"/>
      <c r="Z160" s="86"/>
      <c r="AA160" s="88"/>
      <c r="AB160" s="86"/>
      <c r="AC160" s="88"/>
      <c r="AD160" s="86"/>
      <c r="AE160" s="88"/>
      <c r="AF160" s="86"/>
      <c r="AG160" s="88"/>
      <c r="AH160" s="86"/>
      <c r="AI160" s="88"/>
      <c r="AJ160" s="86"/>
      <c r="AK160" s="88"/>
      <c r="AL160" s="86"/>
      <c r="AM160" s="88"/>
      <c r="AN160" s="86"/>
      <c r="AO160" s="88"/>
      <c r="AP160" s="86"/>
      <c r="AQ160" s="88"/>
      <c r="AR160" s="86"/>
      <c r="AS160" s="88"/>
      <c r="AT160" s="86"/>
      <c r="AU160" s="88"/>
      <c r="AV160" s="86"/>
      <c r="AW160" s="88"/>
      <c r="AX160" s="86"/>
      <c r="AY160" s="88"/>
      <c r="AZ160" s="86"/>
      <c r="BA160" s="88"/>
      <c r="BB160" s="86"/>
      <c r="BC160" s="88"/>
      <c r="BD160" s="86"/>
      <c r="BE160" s="88"/>
      <c r="BF160" s="86"/>
      <c r="BG160" s="88"/>
      <c r="BH160" s="86"/>
      <c r="BI160" s="88"/>
      <c r="BJ160" s="86"/>
      <c r="BK160" s="88"/>
      <c r="BL160" s="86"/>
      <c r="BM160" s="88"/>
      <c r="BN160" s="86"/>
      <c r="BO160" s="88"/>
      <c r="BP160" s="86"/>
      <c r="BQ160" s="88"/>
      <c r="BR160" s="86"/>
      <c r="BS160" s="88"/>
      <c r="BT160" s="86"/>
      <c r="BU160" s="88"/>
      <c r="BV160" s="86"/>
      <c r="BW160" s="88"/>
      <c r="BX160" s="86"/>
      <c r="BY160" s="88"/>
      <c r="BZ160" s="86"/>
      <c r="CA160" s="88"/>
      <c r="CB160" s="86"/>
      <c r="CC160" s="88"/>
      <c r="CD160" s="86"/>
      <c r="CE160" s="88"/>
      <c r="CF160" s="86"/>
      <c r="CG160" s="88"/>
      <c r="CH160" s="86"/>
      <c r="CI160" s="88"/>
      <c r="CJ160" s="86"/>
      <c r="CK160" s="88"/>
      <c r="CL160" s="86"/>
      <c r="CM160" s="88"/>
      <c r="CN160" s="86"/>
      <c r="CO160" s="88"/>
      <c r="CP160" s="86"/>
      <c r="CQ160" s="88"/>
      <c r="CR160" s="86"/>
      <c r="CS160" s="88"/>
      <c r="CT160" s="86"/>
      <c r="CU160" s="88"/>
      <c r="CV160" s="86"/>
      <c r="CW160" s="88"/>
      <c r="CX160" s="86"/>
      <c r="CY160" s="88"/>
      <c r="CZ160" s="86"/>
      <c r="DA160" s="88"/>
      <c r="DB160" s="86"/>
      <c r="DC160" s="88"/>
      <c r="DD160" s="86"/>
      <c r="DE160" s="88"/>
      <c r="DF160" s="86"/>
      <c r="DG160" s="88"/>
      <c r="DH160" s="86"/>
      <c r="DI160" s="88"/>
      <c r="DJ160" s="86"/>
      <c r="DK160" s="88"/>
      <c r="DL160" s="86"/>
      <c r="DM160" s="88"/>
      <c r="DN160" s="86"/>
      <c r="DO160" s="88"/>
      <c r="DP160" s="86"/>
      <c r="DQ160" s="88"/>
      <c r="DR160" s="86"/>
      <c r="DS160" s="88"/>
      <c r="DT160" s="86"/>
      <c r="DU160" s="88"/>
      <c r="DV160" s="86"/>
      <c r="DW160" s="88"/>
      <c r="DX160" s="86"/>
      <c r="DY160" s="88"/>
      <c r="DZ160" s="86"/>
      <c r="EA160" s="88"/>
      <c r="EB160" s="86"/>
      <c r="EC160" s="88"/>
      <c r="ED160" s="86"/>
      <c r="EE160" s="88"/>
      <c r="EF160" s="86"/>
      <c r="EG160" s="88"/>
      <c r="EH160" s="86"/>
      <c r="EI160" s="88"/>
      <c r="EJ160" s="86"/>
      <c r="EK160" s="88"/>
      <c r="EL160" s="86"/>
      <c r="EM160" s="88"/>
      <c r="EN160" s="86"/>
      <c r="EO160" s="88"/>
      <c r="EP160" s="86"/>
      <c r="EQ160" s="88"/>
      <c r="ER160" s="86"/>
      <c r="ES160" s="88"/>
      <c r="ET160" s="86"/>
      <c r="EU160" s="88"/>
      <c r="EV160" s="86"/>
      <c r="EW160" s="88"/>
      <c r="EX160" s="86"/>
      <c r="EY160" s="88"/>
      <c r="EZ160" s="86"/>
      <c r="FA160" s="88"/>
      <c r="FB160" s="86"/>
      <c r="FC160" s="88"/>
      <c r="FD160" s="86"/>
      <c r="FE160" s="88"/>
      <c r="FF160" s="86"/>
      <c r="FG160" s="88"/>
      <c r="FH160" s="86"/>
      <c r="FI160" s="88"/>
      <c r="FJ160" s="86"/>
      <c r="FK160" s="88"/>
      <c r="FL160" s="86"/>
      <c r="FM160" s="88"/>
      <c r="FN160" s="86"/>
      <c r="FO160" s="88"/>
      <c r="FP160" s="86"/>
      <c r="FQ160" s="88"/>
      <c r="FR160" s="86"/>
      <c r="FS160" s="88"/>
      <c r="FT160" s="86"/>
      <c r="FU160" s="88"/>
      <c r="FV160" s="86"/>
      <c r="FW160" s="88"/>
      <c r="FX160" s="86"/>
      <c r="FY160" s="88"/>
      <c r="FZ160" s="86"/>
      <c r="GA160" s="88"/>
      <c r="GB160" s="86"/>
      <c r="GC160" s="88"/>
      <c r="GD160" s="86"/>
      <c r="GE160" s="88"/>
      <c r="GF160" s="86"/>
      <c r="GG160" s="88"/>
      <c r="GH160" s="86"/>
      <c r="GI160" s="88"/>
      <c r="GJ160" s="86"/>
      <c r="GK160" s="88"/>
      <c r="GL160" s="86"/>
      <c r="GM160" s="88"/>
      <c r="GN160" s="86"/>
      <c r="GO160" s="88"/>
      <c r="GP160" s="86"/>
      <c r="GQ160" s="88"/>
      <c r="GR160" s="86"/>
      <c r="GS160" s="88"/>
      <c r="GT160" s="86"/>
      <c r="GU160" s="88"/>
      <c r="GV160" s="86"/>
      <c r="GW160" s="88"/>
      <c r="GX160" s="86"/>
      <c r="GY160" s="88"/>
      <c r="GZ160" s="86"/>
      <c r="HA160" s="88"/>
      <c r="HB160" s="86"/>
      <c r="HC160" s="88"/>
      <c r="HD160" s="86"/>
      <c r="HE160" s="88"/>
      <c r="HF160" s="86"/>
      <c r="HG160" s="88"/>
      <c r="HH160" s="86"/>
      <c r="HI160" s="88"/>
      <c r="HJ160" s="86"/>
      <c r="HK160" s="88"/>
      <c r="HL160" s="86"/>
      <c r="HM160" s="88"/>
      <c r="HN160" s="86"/>
      <c r="HO160" s="88"/>
      <c r="HP160" s="86"/>
      <c r="HQ160" s="88"/>
      <c r="HR160" s="86"/>
      <c r="HS160" s="88"/>
      <c r="HT160" s="86"/>
      <c r="HU160" s="88"/>
      <c r="HV160" s="86"/>
      <c r="HW160" s="88"/>
      <c r="HX160" s="86"/>
      <c r="HY160" s="88"/>
      <c r="HZ160" s="86"/>
      <c r="IA160" s="88"/>
      <c r="IB160" s="86"/>
      <c r="IC160" s="88"/>
      <c r="ID160" s="86"/>
      <c r="IE160" s="88"/>
      <c r="IF160" s="86"/>
      <c r="IG160" s="88"/>
    </row>
    <row r="161" spans="1:5" x14ac:dyDescent="0.25">
      <c r="A161" s="85"/>
      <c r="B161" s="85"/>
      <c r="C161" s="73"/>
      <c r="D161" s="73"/>
      <c r="E161" s="73"/>
    </row>
    <row r="162" spans="1:5" s="74" customFormat="1" x14ac:dyDescent="0.25">
      <c r="B162" s="74" t="s">
        <v>192</v>
      </c>
      <c r="C162" s="82">
        <f>+'Bil ver'!C204</f>
        <v>111522.31</v>
      </c>
      <c r="D162" s="82">
        <f>+'Bil ver'!D204</f>
        <v>81564.38</v>
      </c>
      <c r="E162" s="82">
        <f>+'Bil ver'!E204</f>
        <v>0</v>
      </c>
    </row>
    <row r="163" spans="1:5" s="74" customFormat="1" x14ac:dyDescent="0.25">
      <c r="B163" s="74" t="s">
        <v>152</v>
      </c>
      <c r="C163" s="78">
        <f>+C160+C162</f>
        <v>-588398.40999999782</v>
      </c>
      <c r="D163" s="78">
        <f>+D160+D162</f>
        <v>-707156.39000000607</v>
      </c>
      <c r="E163" s="78">
        <f>+E160+E162</f>
        <v>6428024.9204571415</v>
      </c>
    </row>
    <row r="164" spans="1:5" x14ac:dyDescent="0.25">
      <c r="C164" s="73"/>
      <c r="D164" s="73"/>
      <c r="E164" s="73"/>
    </row>
    <row r="165" spans="1:5" x14ac:dyDescent="0.25">
      <c r="B165" s="72" t="s">
        <v>17</v>
      </c>
      <c r="C165" s="73" t="s">
        <v>153</v>
      </c>
      <c r="D165" s="73" t="s">
        <v>153</v>
      </c>
      <c r="E165" s="73"/>
    </row>
    <row r="166" spans="1:5" x14ac:dyDescent="0.25">
      <c r="B166" s="72" t="s">
        <v>18</v>
      </c>
      <c r="C166" s="73">
        <f>+'Bil ver'!C25</f>
        <v>-184.75</v>
      </c>
      <c r="D166" s="73">
        <f>+'Bil ver'!D25</f>
        <v>-141.96</v>
      </c>
      <c r="E166" s="73">
        <f>+'Bil ver'!E25</f>
        <v>0</v>
      </c>
    </row>
    <row r="167" spans="1:5" x14ac:dyDescent="0.25">
      <c r="B167" s="72" t="s">
        <v>143</v>
      </c>
      <c r="C167" s="73">
        <f>+'Bil ver'!C31</f>
        <v>-1990.53</v>
      </c>
      <c r="D167" s="73">
        <f>+'Bil ver'!D31</f>
        <v>-140.85</v>
      </c>
      <c r="E167" s="73">
        <f>+'Bil ver'!E31</f>
        <v>-286</v>
      </c>
    </row>
    <row r="168" spans="1:5" x14ac:dyDescent="0.25">
      <c r="B168" s="72" t="s">
        <v>19</v>
      </c>
      <c r="C168" s="76">
        <f>SUM(C165:C167)</f>
        <v>-2175.2799999999997</v>
      </c>
      <c r="D168" s="76">
        <f>SUM(D165:D167)</f>
        <v>-282.81</v>
      </c>
      <c r="E168" s="76">
        <f>SUM(E165:E167)</f>
        <v>-286</v>
      </c>
    </row>
    <row r="169" spans="1:5" x14ac:dyDescent="0.25">
      <c r="C169" s="80"/>
      <c r="D169" s="80"/>
      <c r="E169" s="80"/>
    </row>
    <row r="170" spans="1:5" x14ac:dyDescent="0.25">
      <c r="B170" s="72" t="s">
        <v>121</v>
      </c>
      <c r="C170" s="73" t="s">
        <v>149</v>
      </c>
      <c r="D170" s="73" t="s">
        <v>149</v>
      </c>
      <c r="E170" s="73"/>
    </row>
    <row r="171" spans="1:5" x14ac:dyDescent="0.25">
      <c r="B171" s="72" t="s">
        <v>122</v>
      </c>
      <c r="C171" s="73">
        <f>+'Bil ver'!C184</f>
        <v>1347.06</v>
      </c>
      <c r="D171" s="73">
        <f>+'Bil ver'!D184</f>
        <v>1573.44</v>
      </c>
      <c r="E171" s="73">
        <f>+'Bil ver'!E184</f>
        <v>-383</v>
      </c>
    </row>
    <row r="172" spans="1:5" x14ac:dyDescent="0.25">
      <c r="B172" s="72" t="s">
        <v>123</v>
      </c>
      <c r="C172" s="73">
        <f>+'Bil ver'!C185</f>
        <v>0</v>
      </c>
      <c r="D172" s="73">
        <f>+'Bil ver'!D185</f>
        <v>256.83999999999997</v>
      </c>
      <c r="E172" s="73">
        <f>+'Bil ver'!E185</f>
        <v>0</v>
      </c>
    </row>
    <row r="173" spans="1:5" x14ac:dyDescent="0.25">
      <c r="B173" s="72" t="s">
        <v>124</v>
      </c>
      <c r="C173" s="73">
        <f>+'Bil ver'!C186</f>
        <v>39567.86</v>
      </c>
      <c r="D173" s="73">
        <f>+'Bil ver'!D186</f>
        <v>29070.799999999999</v>
      </c>
      <c r="E173" s="73">
        <f>+'Bil ver'!E186</f>
        <v>-6903</v>
      </c>
    </row>
    <row r="174" spans="1:5" x14ac:dyDescent="0.25">
      <c r="B174" s="72" t="s">
        <v>125</v>
      </c>
      <c r="C174" s="73">
        <f>+'Bil ver'!C187</f>
        <v>7611.74</v>
      </c>
      <c r="D174" s="73">
        <f>+'Bil ver'!D187</f>
        <v>0</v>
      </c>
      <c r="E174" s="73">
        <f>+'Bil ver'!E187</f>
        <v>0</v>
      </c>
    </row>
    <row r="175" spans="1:5" x14ac:dyDescent="0.25">
      <c r="B175" s="72" t="s">
        <v>127</v>
      </c>
      <c r="C175" s="73">
        <f>+'Bil ver'!C190</f>
        <v>14849.65</v>
      </c>
      <c r="D175" s="73">
        <f>+'Bil ver'!D190</f>
        <v>0</v>
      </c>
      <c r="E175" s="73">
        <f>+'Bil ver'!E190</f>
        <v>0.59</v>
      </c>
    </row>
    <row r="176" spans="1:5" x14ac:dyDescent="0.25">
      <c r="B176" s="72" t="s">
        <v>128</v>
      </c>
      <c r="C176" s="73">
        <f>+'Bil ver'!C191</f>
        <v>4675.03</v>
      </c>
      <c r="D176" s="73">
        <f>+'Bil ver'!D191</f>
        <v>0</v>
      </c>
      <c r="E176" s="73">
        <f>+'Bil ver'!E191</f>
        <v>0</v>
      </c>
    </row>
    <row r="177" spans="1:5" x14ac:dyDescent="0.25">
      <c r="B177" s="72" t="s">
        <v>129</v>
      </c>
      <c r="C177" s="73">
        <f>+'Bil ver'!C192</f>
        <v>0</v>
      </c>
      <c r="D177" s="73">
        <f>+'Bil ver'!D192</f>
        <v>0</v>
      </c>
      <c r="E177" s="73">
        <f>+'Bil ver'!E192</f>
        <v>0</v>
      </c>
    </row>
    <row r="178" spans="1:5" x14ac:dyDescent="0.25">
      <c r="B178" s="72" t="s">
        <v>130</v>
      </c>
      <c r="C178" s="73">
        <f>+'Bil ver'!C193</f>
        <v>0</v>
      </c>
      <c r="D178" s="73">
        <f>+'Bil ver'!D193</f>
        <v>0</v>
      </c>
      <c r="E178" s="73">
        <f>+'Bil ver'!E193</f>
        <v>0</v>
      </c>
    </row>
    <row r="179" spans="1:5" x14ac:dyDescent="0.25">
      <c r="B179" s="72" t="s">
        <v>131</v>
      </c>
      <c r="C179" s="73">
        <f>+'Bil ver'!C194</f>
        <v>0</v>
      </c>
      <c r="D179" s="73">
        <f>+'Bil ver'!D194</f>
        <v>0</v>
      </c>
      <c r="E179" s="73">
        <f>+'Bil ver'!E194</f>
        <v>0</v>
      </c>
    </row>
    <row r="180" spans="1:5" x14ac:dyDescent="0.25">
      <c r="B180" s="72" t="s">
        <v>132</v>
      </c>
      <c r="C180" s="73">
        <f>+'Bil ver'!C195</f>
        <v>0</v>
      </c>
      <c r="D180" s="73">
        <f>+'Bil ver'!D195</f>
        <v>0</v>
      </c>
      <c r="E180" s="73">
        <f>+'Bil ver'!E195</f>
        <v>0</v>
      </c>
    </row>
    <row r="181" spans="1:5" x14ac:dyDescent="0.25">
      <c r="B181" s="72" t="s">
        <v>133</v>
      </c>
      <c r="C181" s="73">
        <f>+'Bil ver'!C196</f>
        <v>6006.88</v>
      </c>
      <c r="D181" s="73">
        <f>+'Bil ver'!D196</f>
        <v>0</v>
      </c>
      <c r="E181" s="73">
        <f>+'Bil ver'!E196</f>
        <v>0</v>
      </c>
    </row>
    <row r="182" spans="1:5" x14ac:dyDescent="0.25">
      <c r="B182" s="72" t="s">
        <v>196</v>
      </c>
      <c r="C182" s="73">
        <f>+'Bil ver'!C197</f>
        <v>4512.8900000000003</v>
      </c>
      <c r="D182" s="73">
        <f>+'Bil ver'!D197</f>
        <v>0</v>
      </c>
      <c r="E182" s="73">
        <f>+'Bil ver'!E197</f>
        <v>0</v>
      </c>
    </row>
    <row r="183" spans="1:5" x14ac:dyDescent="0.25">
      <c r="B183" s="72" t="s">
        <v>196</v>
      </c>
      <c r="C183" s="73">
        <f>+'Bil ver'!C198</f>
        <v>14315.43</v>
      </c>
      <c r="D183" s="73">
        <f>+'Bil ver'!D198</f>
        <v>0</v>
      </c>
      <c r="E183" s="73">
        <f>+'Bil ver'!E198</f>
        <v>0</v>
      </c>
    </row>
    <row r="184" spans="1:5" x14ac:dyDescent="0.25">
      <c r="B184" s="72" t="s">
        <v>196</v>
      </c>
      <c r="C184" s="73">
        <f>+'Bil ver'!C199</f>
        <v>8193.7199999999993</v>
      </c>
      <c r="D184" s="73">
        <f>+'Bil ver'!D199</f>
        <v>0</v>
      </c>
      <c r="E184" s="73">
        <f>+'Bil ver'!E199</f>
        <v>0</v>
      </c>
    </row>
    <row r="185" spans="1:5" x14ac:dyDescent="0.25">
      <c r="B185" s="72" t="s">
        <v>141</v>
      </c>
      <c r="C185" s="73">
        <f>+'Bil ver'!C202</f>
        <v>11009.12</v>
      </c>
      <c r="D185" s="73">
        <f>+'Bil ver'!D202</f>
        <v>34905.339999999997</v>
      </c>
      <c r="E185" s="73">
        <f>+'Bil ver'!E202</f>
        <v>0</v>
      </c>
    </row>
    <row r="186" spans="1:5" x14ac:dyDescent="0.25">
      <c r="A186" s="85"/>
      <c r="B186" s="84" t="s">
        <v>170</v>
      </c>
      <c r="C186" s="73">
        <f>+'Bil ver'!C164</f>
        <v>0</v>
      </c>
      <c r="D186" s="73">
        <f>+'Bil ver'!D164</f>
        <v>440.69</v>
      </c>
      <c r="E186" s="73">
        <f>+'Bil ver'!E164</f>
        <v>0</v>
      </c>
    </row>
    <row r="187" spans="1:5" x14ac:dyDescent="0.25">
      <c r="B187" s="72" t="s">
        <v>117</v>
      </c>
      <c r="C187" s="73">
        <f>+'Bil ver'!C177</f>
        <v>1012.01</v>
      </c>
      <c r="D187" s="73">
        <f>+'Bil ver'!D177</f>
        <v>162.47</v>
      </c>
      <c r="E187" s="73">
        <f>+'Bil ver'!E177</f>
        <v>43</v>
      </c>
    </row>
    <row r="188" spans="1:5" x14ac:dyDescent="0.25">
      <c r="C188" s="76">
        <f>SUM(C171:C187)</f>
        <v>113101.39</v>
      </c>
      <c r="D188" s="76">
        <f>SUM(D171:D187)</f>
        <v>66409.58</v>
      </c>
      <c r="E188" s="76">
        <f>SUM(E171:E187)</f>
        <v>-7242.41</v>
      </c>
    </row>
    <row r="189" spans="1:5" s="74" customFormat="1" x14ac:dyDescent="0.25">
      <c r="B189" s="74" t="s">
        <v>193</v>
      </c>
      <c r="C189" s="78">
        <f>+C168+C188</f>
        <v>110926.11</v>
      </c>
      <c r="D189" s="78">
        <f>+D168+D188</f>
        <v>66126.77</v>
      </c>
      <c r="E189" s="78">
        <f>+E168+E188</f>
        <v>-7528.41</v>
      </c>
    </row>
    <row r="190" spans="1:5" x14ac:dyDescent="0.25">
      <c r="C190" s="73"/>
      <c r="D190" s="73"/>
      <c r="E190" s="73"/>
    </row>
    <row r="191" spans="1:5" x14ac:dyDescent="0.25">
      <c r="B191" s="74" t="s">
        <v>168</v>
      </c>
      <c r="C191" s="73"/>
      <c r="D191" s="73"/>
      <c r="E191" s="73"/>
    </row>
    <row r="192" spans="1:5" x14ac:dyDescent="0.25">
      <c r="B192" s="72" t="s">
        <v>20</v>
      </c>
      <c r="C192" s="73">
        <f>+'Bil ver'!C28</f>
        <v>-11.46</v>
      </c>
      <c r="D192" s="73">
        <f>+'Bil ver'!D28</f>
        <v>-43628.800000000003</v>
      </c>
      <c r="E192" s="73">
        <f>+'Bil ver'!E28</f>
        <v>0</v>
      </c>
    </row>
    <row r="193" spans="2:5" x14ac:dyDescent="0.25">
      <c r="B193" s="72" t="s">
        <v>21</v>
      </c>
      <c r="C193" s="73">
        <f>+'Bil ver'!C29</f>
        <v>-38173.760000000002</v>
      </c>
      <c r="D193" s="73">
        <f>+'Bil ver'!D29</f>
        <v>-10727.49</v>
      </c>
      <c r="E193" s="73">
        <f>+'Bil ver'!E29</f>
        <v>0</v>
      </c>
    </row>
    <row r="194" spans="2:5" x14ac:dyDescent="0.25">
      <c r="B194" s="72" t="s">
        <v>183</v>
      </c>
      <c r="C194" s="73">
        <f>+'Bil ver'!C30</f>
        <v>0</v>
      </c>
      <c r="D194" s="73">
        <f>+'Bil ver'!D30</f>
        <v>0</v>
      </c>
      <c r="E194" s="73">
        <f>+'Bil ver'!E30</f>
        <v>-47</v>
      </c>
    </row>
    <row r="195" spans="2:5" x14ac:dyDescent="0.25">
      <c r="C195" s="76">
        <f>SUM(C192:C194)</f>
        <v>-38185.22</v>
      </c>
      <c r="D195" s="76">
        <f>SUM(D192:D194)</f>
        <v>-54356.29</v>
      </c>
      <c r="E195" s="76">
        <f>SUM(E192:E194)</f>
        <v>-47</v>
      </c>
    </row>
    <row r="196" spans="2:5" x14ac:dyDescent="0.25">
      <c r="C196" s="73"/>
      <c r="D196" s="73"/>
      <c r="E196" s="73"/>
    </row>
    <row r="197" spans="2:5" x14ac:dyDescent="0.25">
      <c r="B197" s="72" t="s">
        <v>140</v>
      </c>
      <c r="C197" s="73">
        <f>+'Bil ver'!C178</f>
        <v>1665.48</v>
      </c>
      <c r="D197" s="73">
        <f>+'Bil ver'!D178</f>
        <v>5719.39</v>
      </c>
      <c r="E197" s="73">
        <f>+'Bil ver'!E178</f>
        <v>3250</v>
      </c>
    </row>
    <row r="198" spans="2:5" x14ac:dyDescent="0.25">
      <c r="B198" s="72" t="s">
        <v>135</v>
      </c>
      <c r="C198" s="73">
        <f>+'Bil ver'!C205</f>
        <v>75887.03</v>
      </c>
      <c r="D198" s="73">
        <f>+'Bil ver'!D205</f>
        <v>275757.58</v>
      </c>
      <c r="E198" s="73">
        <f>+'Bil ver'!E205</f>
        <v>0</v>
      </c>
    </row>
    <row r="199" spans="2:5" x14ac:dyDescent="0.25">
      <c r="B199" s="84" t="s">
        <v>173</v>
      </c>
      <c r="C199" s="73">
        <f>+'Bil ver'!C173</f>
        <v>114.61</v>
      </c>
      <c r="D199" s="73">
        <f>+'Bil ver'!D172</f>
        <v>13019.21</v>
      </c>
      <c r="E199" s="73">
        <f>+'Bil ver'!E173</f>
        <v>0</v>
      </c>
    </row>
    <row r="200" spans="2:5" x14ac:dyDescent="0.25">
      <c r="B200" s="72" t="s">
        <v>119</v>
      </c>
      <c r="C200" s="73">
        <f>+'Bil ver'!C180</f>
        <v>0</v>
      </c>
      <c r="D200" s="73">
        <f>+'Bil ver'!D180</f>
        <v>1286.79</v>
      </c>
      <c r="E200" s="73">
        <f>+'Bil ver'!E180</f>
        <v>0</v>
      </c>
    </row>
    <row r="201" spans="2:5" x14ac:dyDescent="0.25">
      <c r="C201" s="76">
        <f>SUM(C197:C200)</f>
        <v>77667.12</v>
      </c>
      <c r="D201" s="76">
        <f>SUM(D197:D200)</f>
        <v>295782.97000000003</v>
      </c>
      <c r="E201" s="76">
        <f>SUM(E197:E200)</f>
        <v>3250</v>
      </c>
    </row>
    <row r="202" spans="2:5" s="74" customFormat="1" x14ac:dyDescent="0.25">
      <c r="B202" s="74" t="s">
        <v>194</v>
      </c>
      <c r="C202" s="78">
        <f>+C195+C201</f>
        <v>39481.899999999994</v>
      </c>
      <c r="D202" s="78">
        <f>+D195+D201</f>
        <v>241426.68000000002</v>
      </c>
      <c r="E202" s="78">
        <f>+E195+E201</f>
        <v>3203</v>
      </c>
    </row>
    <row r="203" spans="2:5" s="74" customFormat="1" x14ac:dyDescent="0.25">
      <c r="B203" s="74" t="s">
        <v>169</v>
      </c>
      <c r="C203" s="78">
        <f>+C163+C189+C202</f>
        <v>-437990.39999999781</v>
      </c>
      <c r="D203" s="78">
        <f>+D163+D189+D202</f>
        <v>-399602.940000006</v>
      </c>
      <c r="E203" s="78">
        <f>+E163+E189+E202</f>
        <v>6423699.5104571413</v>
      </c>
    </row>
    <row r="204" spans="2:5" x14ac:dyDescent="0.25">
      <c r="C204" s="73"/>
      <c r="D204" s="73"/>
      <c r="E204" s="73"/>
    </row>
    <row r="205" spans="2:5" x14ac:dyDescent="0.25">
      <c r="B205" s="74" t="s">
        <v>195</v>
      </c>
      <c r="C205" s="73"/>
      <c r="D205" s="73"/>
      <c r="E205" s="73"/>
    </row>
    <row r="206" spans="2:5" x14ac:dyDescent="0.25">
      <c r="B206" s="72" t="s">
        <v>114</v>
      </c>
      <c r="C206" s="73">
        <f>+'Bil ver'!C168</f>
        <v>148997.13</v>
      </c>
      <c r="D206" s="73">
        <f>+'Bil ver'!D168</f>
        <v>140074.5</v>
      </c>
      <c r="E206" s="73">
        <f>+'Bil ver'!E168</f>
        <v>0</v>
      </c>
    </row>
    <row r="207" spans="2:5" s="74" customFormat="1" x14ac:dyDescent="0.25">
      <c r="B207" s="74" t="s">
        <v>115</v>
      </c>
      <c r="C207" s="89">
        <f>SUM(C206:C206)</f>
        <v>148997.13</v>
      </c>
      <c r="D207" s="89">
        <f>SUM(D206:D206)</f>
        <v>140074.5</v>
      </c>
      <c r="E207" s="89">
        <f>SUM(E206:E206)</f>
        <v>0</v>
      </c>
    </row>
    <row r="208" spans="2:5" s="74" customFormat="1" ht="12" thickBot="1" x14ac:dyDescent="0.3">
      <c r="B208" s="74" t="s">
        <v>209</v>
      </c>
      <c r="C208" s="90">
        <f>+C203+C207</f>
        <v>-288993.26999999781</v>
      </c>
      <c r="D208" s="90">
        <f>+D203+D207</f>
        <v>-259528.440000006</v>
      </c>
      <c r="E208" s="90">
        <f>+E203+E207</f>
        <v>6423699.5104571413</v>
      </c>
    </row>
    <row r="209" spans="3:5" ht="12" thickTop="1" x14ac:dyDescent="0.25">
      <c r="C209" s="73"/>
      <c r="D209" s="73"/>
      <c r="E209" s="73"/>
    </row>
    <row r="210" spans="3:5" x14ac:dyDescent="0.25">
      <c r="C210" s="73"/>
      <c r="D210" s="73"/>
      <c r="E210" s="73"/>
    </row>
    <row r="211" spans="3:5" x14ac:dyDescent="0.25">
      <c r="C211" s="73"/>
      <c r="D211" s="73"/>
      <c r="E211" s="73"/>
    </row>
    <row r="212" spans="3:5" x14ac:dyDescent="0.25">
      <c r="C212" s="73"/>
      <c r="D212" s="73"/>
      <c r="E212" s="73"/>
    </row>
  </sheetData>
  <pageMargins left="0.74803149606299213" right="0.74803149606299213" top="0.98425196850393704" bottom="0.98425196850393704" header="0.51181102362204722" footer="0.51181102362204722"/>
  <pageSetup paperSize="9" scale="5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M212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20" sqref="G20"/>
    </sheetView>
  </sheetViews>
  <sheetFormatPr defaultColWidth="8.90625" defaultRowHeight="12.5" x14ac:dyDescent="0.25"/>
  <cols>
    <col min="1" max="1" width="8.90625" style="7"/>
    <col min="2" max="2" width="42.54296875" style="7" customWidth="1"/>
    <col min="3" max="3" width="15.81640625" style="7" customWidth="1"/>
    <col min="4" max="4" width="9.6328125" style="7" customWidth="1"/>
    <col min="5" max="5" width="15.81640625" style="7" customWidth="1"/>
    <col min="6" max="7" width="9.6328125" style="7" customWidth="1"/>
    <col min="8" max="10" width="15.81640625" style="7" customWidth="1"/>
    <col min="11" max="11" width="9.6328125" style="7" customWidth="1"/>
    <col min="12" max="12" width="15.26953125" style="7" customWidth="1"/>
    <col min="13" max="13" width="11.90625" style="7" bestFit="1" customWidth="1"/>
    <col min="14" max="16384" width="8.90625" style="7"/>
  </cols>
  <sheetData>
    <row r="2" spans="2:11" x14ac:dyDescent="0.25">
      <c r="C2" s="9"/>
      <c r="E2" s="9"/>
      <c r="H2" s="9"/>
      <c r="I2" s="9"/>
      <c r="J2" s="9"/>
    </row>
    <row r="4" spans="2:11" s="30" customFormat="1" ht="13" x14ac:dyDescent="0.3">
      <c r="C4" s="91" t="str">
        <f>+'Bil ver'!C3</f>
        <v>31.12.2018</v>
      </c>
      <c r="D4" s="92"/>
      <c r="E4" s="91" t="str">
        <f>+'Bil ver'!D3</f>
        <v>31.12.2019</v>
      </c>
      <c r="F4" s="92"/>
      <c r="G4" s="7"/>
      <c r="H4" s="91" t="str">
        <f>+'Bil ver'!E3</f>
        <v>31.3.2020</v>
      </c>
      <c r="I4" s="92"/>
      <c r="J4" s="92"/>
      <c r="K4" s="92"/>
    </row>
    <row r="5" spans="2:11" x14ac:dyDescent="0.25">
      <c r="C5" s="8" t="s">
        <v>149</v>
      </c>
      <c r="D5" s="8"/>
      <c r="E5" s="8" t="s">
        <v>149</v>
      </c>
      <c r="F5" s="8"/>
      <c r="H5" s="60" t="s">
        <v>201</v>
      </c>
      <c r="I5" s="60" t="s">
        <v>202</v>
      </c>
      <c r="J5" s="60" t="s">
        <v>203</v>
      </c>
      <c r="K5" s="61"/>
    </row>
    <row r="6" spans="2:11" ht="13" x14ac:dyDescent="0.3">
      <c r="B6" s="30" t="s">
        <v>2</v>
      </c>
      <c r="C6" s="8" t="s">
        <v>149</v>
      </c>
      <c r="D6" s="8"/>
      <c r="E6" s="8" t="s">
        <v>149</v>
      </c>
      <c r="F6" s="8"/>
      <c r="H6" s="8" t="s">
        <v>149</v>
      </c>
      <c r="I6" s="8"/>
      <c r="J6" s="8"/>
      <c r="K6" s="8"/>
    </row>
    <row r="7" spans="2:11" x14ac:dyDescent="0.25">
      <c r="B7" s="7" t="s">
        <v>3</v>
      </c>
      <c r="C7" s="9">
        <f>+'Bil ver'!C7</f>
        <v>-3599824.03</v>
      </c>
      <c r="D7" s="10">
        <f>+C7/C$26</f>
        <v>0.18712114549621228</v>
      </c>
      <c r="E7" s="9">
        <f>+'Bil ver'!D7</f>
        <v>-3096802.58</v>
      </c>
      <c r="F7" s="10">
        <f>+E7/E$26</f>
        <v>0.16130415836841153</v>
      </c>
      <c r="H7" s="9">
        <f>+'Bil ver'!E7</f>
        <v>-817104.72239999997</v>
      </c>
      <c r="I7" s="9">
        <v>0</v>
      </c>
      <c r="J7" s="9">
        <f>+I7+H7</f>
        <v>-817104.72239999997</v>
      </c>
      <c r="K7" s="10">
        <f>+J7/J$26</f>
        <v>0.15788106457083081</v>
      </c>
    </row>
    <row r="8" spans="2:11" x14ac:dyDescent="0.25">
      <c r="B8" s="7" t="s">
        <v>3</v>
      </c>
      <c r="C8" s="9">
        <f>+'Bil ver'!C8</f>
        <v>-32378.29</v>
      </c>
      <c r="D8" s="10">
        <f>+C8/C$26</f>
        <v>1.6830441331346288E-3</v>
      </c>
      <c r="E8" s="9">
        <f>+'Bil ver'!D8</f>
        <v>-34498.06</v>
      </c>
      <c r="F8" s="10">
        <f>+E8/E$26</f>
        <v>1.7969116176734014E-3</v>
      </c>
      <c r="H8" s="9">
        <f>+'Bil ver'!E8</f>
        <v>-18872</v>
      </c>
      <c r="I8" s="9">
        <v>0</v>
      </c>
      <c r="J8" s="9">
        <f t="shared" ref="J8:J66" si="0">+I8+H8</f>
        <v>-18872</v>
      </c>
      <c r="K8" s="10">
        <f>+J8/J$26</f>
        <v>3.6464499211670679E-3</v>
      </c>
    </row>
    <row r="9" spans="2:11" x14ac:dyDescent="0.25">
      <c r="B9" s="7" t="s">
        <v>4</v>
      </c>
      <c r="C9" s="9">
        <f>+'Bil ver'!C9</f>
        <v>21110.75</v>
      </c>
      <c r="D9" s="10">
        <f>+C9/C$26</f>
        <v>-1.0973502286121925E-3</v>
      </c>
      <c r="E9" s="9">
        <f>+'Bil ver'!D9</f>
        <v>8945.9699999999993</v>
      </c>
      <c r="F9" s="10">
        <f>+E9/E$26</f>
        <v>-4.6597163505303536E-4</v>
      </c>
      <c r="H9" s="9">
        <f>+'Bil ver'!E9</f>
        <v>1785</v>
      </c>
      <c r="I9" s="9">
        <v>0</v>
      </c>
      <c r="J9" s="9">
        <f t="shared" si="0"/>
        <v>1785</v>
      </c>
      <c r="K9" s="10">
        <f>+J9/J$26</f>
        <v>-3.4489789684629166E-4</v>
      </c>
    </row>
    <row r="10" spans="2:11" x14ac:dyDescent="0.25">
      <c r="B10" s="7" t="s">
        <v>5</v>
      </c>
      <c r="C10" s="9">
        <f>+'Bil ver'!C10</f>
        <v>36682.31</v>
      </c>
      <c r="D10" s="10">
        <f>+C10/C$26</f>
        <v>-1.9067698335929945E-3</v>
      </c>
      <c r="E10" s="9">
        <f>+'Bil ver'!D10</f>
        <v>15121.17</v>
      </c>
      <c r="F10" s="10">
        <f>+E10/E$26</f>
        <v>-7.8762127626349153E-4</v>
      </c>
      <c r="H10" s="9">
        <f>+'Bil ver'!E10</f>
        <v>5968</v>
      </c>
      <c r="I10" s="9">
        <v>0</v>
      </c>
      <c r="J10" s="9">
        <f t="shared" si="0"/>
        <v>5968</v>
      </c>
      <c r="K10" s="10">
        <f>+J10/J$26</f>
        <v>-1.1531376181393102E-3</v>
      </c>
    </row>
    <row r="11" spans="2:11" x14ac:dyDescent="0.25">
      <c r="B11" s="7" t="s">
        <v>6</v>
      </c>
      <c r="C11" s="12">
        <f>SUM(C5:C10)</f>
        <v>-3574409.26</v>
      </c>
      <c r="D11" s="13">
        <f>+C11/C$26</f>
        <v>0.18580006956714173</v>
      </c>
      <c r="E11" s="12">
        <f>SUM(E5:E10)</f>
        <v>-3107233.5</v>
      </c>
      <c r="F11" s="13">
        <f>+E11/E$26</f>
        <v>0.1618474770747684</v>
      </c>
      <c r="H11" s="12">
        <f>SUM(H5:H10)</f>
        <v>-828223.72239999997</v>
      </c>
      <c r="I11" s="12">
        <f t="shared" ref="I11:J11" si="1">SUM(I5:I10)</f>
        <v>0</v>
      </c>
      <c r="J11" s="12">
        <f t="shared" si="1"/>
        <v>-828223.72239999997</v>
      </c>
      <c r="K11" s="13">
        <f>+J11/J$26</f>
        <v>0.16002947897701228</v>
      </c>
    </row>
    <row r="12" spans="2:11" x14ac:dyDescent="0.25">
      <c r="B12" s="11" t="s">
        <v>149</v>
      </c>
      <c r="C12" s="8" t="s">
        <v>149</v>
      </c>
      <c r="D12" s="14" t="s">
        <v>149</v>
      </c>
      <c r="E12" s="8" t="s">
        <v>149</v>
      </c>
      <c r="F12" s="14" t="s">
        <v>149</v>
      </c>
      <c r="H12" s="8"/>
      <c r="I12" s="8"/>
      <c r="J12" s="8"/>
      <c r="K12" s="14" t="s">
        <v>149</v>
      </c>
    </row>
    <row r="13" spans="2:11" x14ac:dyDescent="0.25">
      <c r="B13" s="7" t="s">
        <v>7</v>
      </c>
      <c r="C13" s="9">
        <f>+'Bil ver'!C13</f>
        <v>-12719429.98</v>
      </c>
      <c r="D13" s="10">
        <f t="shared" ref="D13:D19" si="2">+C13/C$26</f>
        <v>0.66116407026608603</v>
      </c>
      <c r="E13" s="9">
        <f>+'Bil ver'!D13</f>
        <v>-12962533.310000001</v>
      </c>
      <c r="F13" s="10">
        <f t="shared" ref="F13:F19" si="3">+E13/E$26</f>
        <v>0.67518366827634513</v>
      </c>
      <c r="H13" s="9">
        <f>+'Bil ver'!E13</f>
        <v>-3420694</v>
      </c>
      <c r="I13" s="9">
        <v>0</v>
      </c>
      <c r="J13" s="9">
        <f t="shared" si="0"/>
        <v>-3420694</v>
      </c>
      <c r="K13" s="10">
        <f t="shared" ref="K13:K19" si="4">+J13/J$26</f>
        <v>0.66094687190741108</v>
      </c>
    </row>
    <row r="14" spans="2:11" x14ac:dyDescent="0.25">
      <c r="B14" s="7" t="s">
        <v>8</v>
      </c>
      <c r="C14" s="9">
        <f>+'Bil ver'!C14</f>
        <v>-62412.75</v>
      </c>
      <c r="D14" s="10">
        <f t="shared" si="2"/>
        <v>3.2442544902864944E-3</v>
      </c>
      <c r="E14" s="9">
        <f>+'Bil ver'!D14</f>
        <v>-62618.14</v>
      </c>
      <c r="F14" s="10">
        <f t="shared" si="3"/>
        <v>3.2616113266398031E-3</v>
      </c>
      <c r="H14" s="9">
        <f>+'Bil ver'!E14</f>
        <v>-4180</v>
      </c>
      <c r="I14" s="9">
        <v>0</v>
      </c>
      <c r="J14" s="9">
        <f t="shared" si="0"/>
        <v>-4180</v>
      </c>
      <c r="K14" s="10">
        <f t="shared" si="4"/>
        <v>8.0766006096218449E-4</v>
      </c>
    </row>
    <row r="15" spans="2:11" x14ac:dyDescent="0.25">
      <c r="B15" s="7" t="s">
        <v>9</v>
      </c>
      <c r="C15" s="9">
        <f>+'Bil ver'!C15</f>
        <v>27718.720000000001</v>
      </c>
      <c r="D15" s="10">
        <f t="shared" si="2"/>
        <v>-1.4408367172571962E-3</v>
      </c>
      <c r="E15" s="9">
        <f>+'Bil ver'!D15</f>
        <v>25412.79</v>
      </c>
      <c r="F15" s="10">
        <f t="shared" si="3"/>
        <v>-1.3236842184312521E-3</v>
      </c>
      <c r="H15" s="9">
        <f>+'Bil ver'!E15</f>
        <v>1358</v>
      </c>
      <c r="I15" s="9">
        <v>0</v>
      </c>
      <c r="J15" s="9">
        <f t="shared" si="0"/>
        <v>1358</v>
      </c>
      <c r="K15" s="10">
        <f t="shared" si="4"/>
        <v>-2.6239290975757094E-4</v>
      </c>
    </row>
    <row r="16" spans="2:11" x14ac:dyDescent="0.25">
      <c r="B16" s="7" t="s">
        <v>10</v>
      </c>
      <c r="C16" s="9">
        <f>+'Bil ver'!C16</f>
        <v>79091.66</v>
      </c>
      <c r="D16" s="10">
        <f t="shared" si="2"/>
        <v>-4.1112348534428095E-3</v>
      </c>
      <c r="E16" s="9">
        <f>+'Bil ver'!D16</f>
        <v>96525.87</v>
      </c>
      <c r="F16" s="10">
        <f t="shared" si="3"/>
        <v>-5.0277742345231132E-3</v>
      </c>
      <c r="H16" s="9">
        <f>+'Bil ver'!E16</f>
        <v>34114</v>
      </c>
      <c r="I16" s="9">
        <v>0</v>
      </c>
      <c r="J16" s="9">
        <f t="shared" si="0"/>
        <v>34114</v>
      </c>
      <c r="K16" s="10">
        <f t="shared" si="4"/>
        <v>-6.5915108420248709E-3</v>
      </c>
    </row>
    <row r="17" spans="2:12" x14ac:dyDescent="0.25">
      <c r="B17" s="7" t="s">
        <v>11</v>
      </c>
      <c r="C17" s="9">
        <f>+'Bil ver'!C17</f>
        <v>-2949152.01</v>
      </c>
      <c r="D17" s="10">
        <f t="shared" si="2"/>
        <v>0.15329879953983666</v>
      </c>
      <c r="E17" s="9">
        <f>+'Bil ver'!D17</f>
        <v>-3168273.62</v>
      </c>
      <c r="F17" s="10">
        <f t="shared" si="3"/>
        <v>0.16502689356288916</v>
      </c>
      <c r="H17" s="9">
        <f>+'Bil ver'!E17</f>
        <v>-951253</v>
      </c>
      <c r="I17" s="9">
        <v>0</v>
      </c>
      <c r="J17" s="9">
        <f t="shared" si="0"/>
        <v>-951253</v>
      </c>
      <c r="K17" s="10">
        <f t="shared" si="4"/>
        <v>0.18380120956231122</v>
      </c>
    </row>
    <row r="18" spans="2:12" x14ac:dyDescent="0.25">
      <c r="B18" s="7" t="s">
        <v>12</v>
      </c>
      <c r="C18" s="9">
        <f>+'Bil ver'!C18</f>
        <v>-29283.87</v>
      </c>
      <c r="D18" s="10">
        <f t="shared" si="2"/>
        <v>1.5221942109659638E-3</v>
      </c>
      <c r="E18" s="9">
        <f>+'Bil ver'!D18</f>
        <v>-24088.21</v>
      </c>
      <c r="F18" s="10">
        <f t="shared" si="3"/>
        <v>1.2546903912265387E-3</v>
      </c>
      <c r="H18" s="9">
        <f>+'Bil ver'!E18</f>
        <v>-8896</v>
      </c>
      <c r="I18" s="9">
        <v>0</v>
      </c>
      <c r="J18" s="9">
        <f t="shared" si="0"/>
        <v>-8896</v>
      </c>
      <c r="K18" s="10">
        <f t="shared" si="4"/>
        <v>1.7188861010333954E-3</v>
      </c>
    </row>
    <row r="19" spans="2:12" x14ac:dyDescent="0.25">
      <c r="B19" s="7" t="s">
        <v>13</v>
      </c>
      <c r="C19" s="9">
        <f>+'Bil ver'!C19</f>
        <v>2075.4299999999998</v>
      </c>
      <c r="D19" s="10">
        <f t="shared" si="2"/>
        <v>-1.0788217306199932E-4</v>
      </c>
      <c r="E19" s="9">
        <f>+'Bil ver'!D19</f>
        <v>12341.14</v>
      </c>
      <c r="F19" s="10">
        <f t="shared" si="3"/>
        <v>-6.4281695380360288E-4</v>
      </c>
      <c r="H19" s="9">
        <f>+'Bil ver'!E19</f>
        <v>2330</v>
      </c>
      <c r="I19" s="9">
        <v>0</v>
      </c>
      <c r="J19" s="9">
        <f t="shared" si="0"/>
        <v>2330</v>
      </c>
      <c r="K19" s="10">
        <f t="shared" si="4"/>
        <v>-4.5020285694782051E-4</v>
      </c>
    </row>
    <row r="20" spans="2:12" x14ac:dyDescent="0.25">
      <c r="C20" s="12">
        <f t="shared" ref="C20:K20" si="5">SUM(C13:C19)</f>
        <v>-15651392.799999999</v>
      </c>
      <c r="D20" s="13">
        <f t="shared" si="5"/>
        <v>0.81356936476341324</v>
      </c>
      <c r="E20" s="12">
        <f t="shared" si="5"/>
        <v>-16083233.480000004</v>
      </c>
      <c r="F20" s="13">
        <f t="shared" si="5"/>
        <v>0.83773258815034257</v>
      </c>
      <c r="H20" s="12">
        <f t="shared" si="5"/>
        <v>-4347221</v>
      </c>
      <c r="I20" s="12">
        <f t="shared" si="5"/>
        <v>0</v>
      </c>
      <c r="J20" s="12">
        <f t="shared" si="5"/>
        <v>-4347221</v>
      </c>
      <c r="K20" s="13">
        <f t="shared" si="5"/>
        <v>0.83997052102298753</v>
      </c>
    </row>
    <row r="21" spans="2:12" x14ac:dyDescent="0.25">
      <c r="B21" s="7" t="s">
        <v>14</v>
      </c>
      <c r="C21" s="9">
        <f>+'Bil ver'!C20</f>
        <v>0</v>
      </c>
      <c r="D21" s="10">
        <f t="shared" ref="D21:D26" si="6">+C21/C$26</f>
        <v>0</v>
      </c>
      <c r="E21" s="9">
        <f>+'Bil ver'!D20</f>
        <v>0</v>
      </c>
      <c r="F21" s="10">
        <f t="shared" ref="F21:F26" si="7">+E21/E$26</f>
        <v>0</v>
      </c>
      <c r="H21" s="9">
        <f>+'Bil ver'!E20</f>
        <v>0</v>
      </c>
      <c r="I21" s="9">
        <v>0</v>
      </c>
      <c r="J21" s="9">
        <f t="shared" si="0"/>
        <v>0</v>
      </c>
      <c r="K21" s="10">
        <f t="shared" ref="K21:K26" si="8">+J21/J$26</f>
        <v>0</v>
      </c>
    </row>
    <row r="22" spans="2:12" x14ac:dyDescent="0.25">
      <c r="B22" s="7" t="s">
        <v>15</v>
      </c>
      <c r="C22" s="9">
        <f>+'Bil ver'!C21</f>
        <v>0</v>
      </c>
      <c r="D22" s="10">
        <f t="shared" si="6"/>
        <v>0</v>
      </c>
      <c r="E22" s="9">
        <f>+'Bil ver'!D21</f>
        <v>0</v>
      </c>
      <c r="F22" s="10">
        <f t="shared" si="7"/>
        <v>0</v>
      </c>
      <c r="H22" s="9">
        <f>+'Bil ver'!E21</f>
        <v>0</v>
      </c>
      <c r="I22" s="9">
        <v>0</v>
      </c>
      <c r="J22" s="9">
        <f t="shared" si="0"/>
        <v>0</v>
      </c>
      <c r="K22" s="10">
        <f t="shared" si="8"/>
        <v>0</v>
      </c>
    </row>
    <row r="23" spans="2:12" x14ac:dyDescent="0.25">
      <c r="B23" s="11" t="s">
        <v>154</v>
      </c>
      <c r="C23" s="9">
        <f>+'Bil ver'!C34</f>
        <v>-11385.79</v>
      </c>
      <c r="D23" s="10">
        <f t="shared" si="6"/>
        <v>5.9184061482564173E-4</v>
      </c>
      <c r="E23" s="9">
        <f>+'Bil ver'!D34</f>
        <v>-8062.13</v>
      </c>
      <c r="F23" s="10">
        <f t="shared" si="7"/>
        <v>4.1993477488859546E-4</v>
      </c>
      <c r="H23" s="9">
        <f>+'Bil ver'!E34</f>
        <v>0</v>
      </c>
      <c r="I23" s="9">
        <v>0</v>
      </c>
      <c r="J23" s="9">
        <f t="shared" si="0"/>
        <v>0</v>
      </c>
      <c r="K23" s="10">
        <f t="shared" si="8"/>
        <v>0</v>
      </c>
    </row>
    <row r="24" spans="2:12" x14ac:dyDescent="0.25">
      <c r="B24" s="11" t="s">
        <v>157</v>
      </c>
      <c r="C24" s="9">
        <f>+'Bil ver'!C35</f>
        <v>-744.99</v>
      </c>
      <c r="D24" s="10">
        <f t="shared" si="6"/>
        <v>3.8725054619745731E-5</v>
      </c>
      <c r="E24" s="9">
        <f>+'Bil ver'!D35</f>
        <v>0</v>
      </c>
      <c r="F24" s="10">
        <f t="shared" si="7"/>
        <v>0</v>
      </c>
      <c r="H24" s="9">
        <f>+'Bil ver'!E35</f>
        <v>0</v>
      </c>
      <c r="I24" s="9">
        <v>0</v>
      </c>
      <c r="J24" s="9">
        <f t="shared" si="0"/>
        <v>0</v>
      </c>
      <c r="K24" s="10">
        <f t="shared" si="8"/>
        <v>0</v>
      </c>
    </row>
    <row r="25" spans="2:12" x14ac:dyDescent="0.25">
      <c r="B25" s="11" t="s">
        <v>158</v>
      </c>
      <c r="C25" s="15">
        <f>+C24+C23+C22+C21</f>
        <v>-12130.78</v>
      </c>
      <c r="D25" s="16">
        <f t="shared" si="6"/>
        <v>6.3056566944538739E-4</v>
      </c>
      <c r="E25" s="15">
        <f>+E24+E23+E22+E21</f>
        <v>-8062.13</v>
      </c>
      <c r="F25" s="16">
        <f t="shared" si="7"/>
        <v>4.1993477488859546E-4</v>
      </c>
      <c r="H25" s="15">
        <f>+H24+H23+H22+H21</f>
        <v>0</v>
      </c>
      <c r="I25" s="15">
        <f t="shared" ref="I25:J25" si="9">+I24+I23+I22+I21</f>
        <v>0</v>
      </c>
      <c r="J25" s="15">
        <f t="shared" si="9"/>
        <v>0</v>
      </c>
      <c r="K25" s="16">
        <f t="shared" si="8"/>
        <v>0</v>
      </c>
    </row>
    <row r="26" spans="2:12" s="30" customFormat="1" ht="13" x14ac:dyDescent="0.3">
      <c r="C26" s="31">
        <f>+C25+C20+C11</f>
        <v>-19237932.839999996</v>
      </c>
      <c r="D26" s="32">
        <f t="shared" si="6"/>
        <v>1</v>
      </c>
      <c r="E26" s="31">
        <f>+E25+E20+E11</f>
        <v>-19198529.110000007</v>
      </c>
      <c r="F26" s="32">
        <f t="shared" si="7"/>
        <v>1</v>
      </c>
      <c r="G26" s="7"/>
      <c r="H26" s="31">
        <f>+H25+H20+H11</f>
        <v>-5175444.7224000003</v>
      </c>
      <c r="I26" s="31">
        <f t="shared" ref="I26:J26" si="10">+I25+I20+I11</f>
        <v>0</v>
      </c>
      <c r="J26" s="31">
        <f t="shared" si="10"/>
        <v>-5175444.7224000003</v>
      </c>
      <c r="K26" s="32">
        <f t="shared" si="8"/>
        <v>1</v>
      </c>
      <c r="L26" s="7"/>
    </row>
    <row r="27" spans="2:12" ht="13" x14ac:dyDescent="0.3">
      <c r="B27" s="30" t="s">
        <v>185</v>
      </c>
      <c r="C27" s="9"/>
      <c r="D27" s="14" t="s">
        <v>149</v>
      </c>
      <c r="E27" s="9"/>
      <c r="F27" s="14" t="s">
        <v>149</v>
      </c>
      <c r="H27" s="9"/>
      <c r="I27" s="9"/>
      <c r="J27" s="9"/>
      <c r="K27" s="14" t="s">
        <v>149</v>
      </c>
    </row>
    <row r="28" spans="2:12" x14ac:dyDescent="0.25">
      <c r="B28" s="47" t="s">
        <v>166</v>
      </c>
      <c r="C28" s="8" t="s">
        <v>149</v>
      </c>
      <c r="D28" s="14" t="s">
        <v>149</v>
      </c>
      <c r="E28" s="8" t="s">
        <v>149</v>
      </c>
      <c r="F28" s="14" t="s">
        <v>149</v>
      </c>
      <c r="H28" s="8"/>
      <c r="I28" s="8"/>
      <c r="J28" s="8"/>
      <c r="K28" s="14" t="s">
        <v>149</v>
      </c>
    </row>
    <row r="29" spans="2:12" x14ac:dyDescent="0.25">
      <c r="B29" s="7" t="s">
        <v>31</v>
      </c>
      <c r="C29" s="9">
        <f>+'Bil ver'!C49</f>
        <v>4140384.38</v>
      </c>
      <c r="D29" s="10">
        <f t="shared" ref="D29:D41" si="11">+C29/C$26</f>
        <v>-0.21521981672538165</v>
      </c>
      <c r="E29" s="9">
        <f>+'Bil ver'!D49</f>
        <v>4436385.5</v>
      </c>
      <c r="F29" s="10">
        <f t="shared" ref="F29:F41" si="12">+E29/E$26</f>
        <v>-0.23107944752336282</v>
      </c>
      <c r="H29" s="9">
        <f>+'Bil ver'!E49</f>
        <v>1027421</v>
      </c>
      <c r="I29" s="9">
        <v>0</v>
      </c>
      <c r="J29" s="9">
        <f t="shared" si="0"/>
        <v>1027421</v>
      </c>
      <c r="K29" s="10">
        <f t="shared" ref="K29:K41" si="13">+J29/J$26</f>
        <v>-0.19851839892196854</v>
      </c>
    </row>
    <row r="30" spans="2:12" x14ac:dyDescent="0.25">
      <c r="B30" s="7" t="s">
        <v>32</v>
      </c>
      <c r="C30" s="9">
        <f>+'Bil ver'!C50</f>
        <v>118222.89</v>
      </c>
      <c r="D30" s="10">
        <f t="shared" si="11"/>
        <v>-6.1453011081413064E-3</v>
      </c>
      <c r="E30" s="9">
        <f>+'Bil ver'!D50</f>
        <v>81465.55</v>
      </c>
      <c r="F30" s="10">
        <f t="shared" si="12"/>
        <v>-4.2433224719057644E-3</v>
      </c>
      <c r="H30" s="9">
        <f>+'Bil ver'!E50</f>
        <v>22126</v>
      </c>
      <c r="I30" s="9">
        <v>0</v>
      </c>
      <c r="J30" s="9">
        <f t="shared" si="0"/>
        <v>22126</v>
      </c>
      <c r="K30" s="10">
        <f t="shared" si="13"/>
        <v>-4.275188160011793E-3</v>
      </c>
    </row>
    <row r="31" spans="2:12" x14ac:dyDescent="0.25">
      <c r="B31" s="7" t="s">
        <v>33</v>
      </c>
      <c r="C31" s="9">
        <f>+'Bil ver'!C51</f>
        <v>144571.38</v>
      </c>
      <c r="D31" s="10">
        <f t="shared" si="11"/>
        <v>-7.514912397417437E-3</v>
      </c>
      <c r="E31" s="9">
        <f>+'Bil ver'!D51</f>
        <v>126481.94</v>
      </c>
      <c r="F31" s="10">
        <f t="shared" si="12"/>
        <v>-6.5881057488992164E-3</v>
      </c>
      <c r="H31" s="9">
        <f>+'Bil ver'!E51</f>
        <v>25064</v>
      </c>
      <c r="I31" s="9">
        <v>0</v>
      </c>
      <c r="J31" s="9">
        <f t="shared" si="0"/>
        <v>25064</v>
      </c>
      <c r="K31" s="10">
        <f t="shared" si="13"/>
        <v>-4.8428688440086583E-3</v>
      </c>
    </row>
    <row r="32" spans="2:12" x14ac:dyDescent="0.25">
      <c r="B32" s="7" t="s">
        <v>34</v>
      </c>
      <c r="C32" s="9">
        <f>+'Bil ver'!C52</f>
        <v>94563.98</v>
      </c>
      <c r="D32" s="10">
        <f t="shared" si="11"/>
        <v>-4.9154959000262321E-3</v>
      </c>
      <c r="E32" s="9">
        <f>+'Bil ver'!D52</f>
        <v>88334.87</v>
      </c>
      <c r="F32" s="10">
        <f t="shared" si="12"/>
        <v>-4.6011269662314235E-3</v>
      </c>
      <c r="H32" s="9">
        <f>+'Bil ver'!E52</f>
        <v>25484</v>
      </c>
      <c r="I32" s="9">
        <v>0</v>
      </c>
      <c r="J32" s="9">
        <f t="shared" si="0"/>
        <v>25484</v>
      </c>
      <c r="K32" s="10">
        <f t="shared" si="13"/>
        <v>-4.9240212903254327E-3</v>
      </c>
    </row>
    <row r="33" spans="2:11" x14ac:dyDescent="0.25">
      <c r="B33" s="7" t="s">
        <v>35</v>
      </c>
      <c r="C33" s="9">
        <f>+'Bil ver'!C53</f>
        <v>195041.27</v>
      </c>
      <c r="D33" s="10">
        <f t="shared" si="11"/>
        <v>-1.013836941952855E-2</v>
      </c>
      <c r="E33" s="9">
        <f>+'Bil ver'!D53</f>
        <v>285849.52</v>
      </c>
      <c r="F33" s="10">
        <f t="shared" si="12"/>
        <v>-1.4889136473018058E-2</v>
      </c>
      <c r="H33" s="9">
        <f>+'Bil ver'!E53</f>
        <v>60680</v>
      </c>
      <c r="I33" s="9">
        <v>0</v>
      </c>
      <c r="J33" s="9">
        <f t="shared" si="0"/>
        <v>60680</v>
      </c>
      <c r="K33" s="10">
        <f t="shared" si="13"/>
        <v>-1.1724596291671137E-2</v>
      </c>
    </row>
    <row r="34" spans="2:11" x14ac:dyDescent="0.25">
      <c r="B34" s="7" t="s">
        <v>36</v>
      </c>
      <c r="C34" s="9">
        <f>+'Bil ver'!C54</f>
        <v>-92347.04</v>
      </c>
      <c r="D34" s="10">
        <f t="shared" si="11"/>
        <v>4.8002579470487437E-3</v>
      </c>
      <c r="E34" s="9">
        <f>+'Bil ver'!D54</f>
        <v>-103442.05</v>
      </c>
      <c r="F34" s="10">
        <f t="shared" si="12"/>
        <v>5.388019540836583E-3</v>
      </c>
      <c r="H34" s="9">
        <f>+'Bil ver'!E54</f>
        <v>-5227</v>
      </c>
      <c r="I34" s="9">
        <v>0</v>
      </c>
      <c r="J34" s="9">
        <f t="shared" si="0"/>
        <v>-5227</v>
      </c>
      <c r="K34" s="10">
        <f t="shared" si="13"/>
        <v>1.0099615164232867E-3</v>
      </c>
    </row>
    <row r="35" spans="2:11" x14ac:dyDescent="0.25">
      <c r="B35" s="7" t="s">
        <v>37</v>
      </c>
      <c r="C35" s="9">
        <f>+'Bil ver'!C55</f>
        <v>888053.94</v>
      </c>
      <c r="D35" s="10">
        <f t="shared" si="11"/>
        <v>-4.616160932600491E-2</v>
      </c>
      <c r="E35" s="9">
        <f>+'Bil ver'!D55</f>
        <v>668739.31999999995</v>
      </c>
      <c r="F35" s="10">
        <f t="shared" si="12"/>
        <v>-3.4832841420735262E-2</v>
      </c>
      <c r="H35" s="9">
        <f>+'Bil ver'!E55</f>
        <v>210840</v>
      </c>
      <c r="I35" s="9">
        <v>0</v>
      </c>
      <c r="J35" s="9">
        <f t="shared" si="0"/>
        <v>210840</v>
      </c>
      <c r="K35" s="10">
        <f t="shared" si="13"/>
        <v>-4.0738528051020809E-2</v>
      </c>
    </row>
    <row r="36" spans="2:11" x14ac:dyDescent="0.25">
      <c r="B36" s="7" t="s">
        <v>38</v>
      </c>
      <c r="C36" s="9">
        <f>+'Bil ver'!C56</f>
        <v>9294296.7699999996</v>
      </c>
      <c r="D36" s="10">
        <f t="shared" si="11"/>
        <v>-0.48312346483895935</v>
      </c>
      <c r="E36" s="9">
        <f>+'Bil ver'!D56</f>
        <v>9303741.6099999994</v>
      </c>
      <c r="F36" s="10">
        <f t="shared" si="12"/>
        <v>-0.48460700070787849</v>
      </c>
      <c r="H36" s="9">
        <f>+'Bil ver'!E56</f>
        <v>2545867</v>
      </c>
      <c r="I36" s="9">
        <v>0</v>
      </c>
      <c r="J36" s="9">
        <f t="shared" si="0"/>
        <v>2545867</v>
      </c>
      <c r="K36" s="10">
        <f t="shared" si="13"/>
        <v>-0.49191270249320901</v>
      </c>
    </row>
    <row r="37" spans="2:11" x14ac:dyDescent="0.25">
      <c r="B37" s="7" t="s">
        <v>39</v>
      </c>
      <c r="C37" s="9">
        <f>+'Bil ver'!C57</f>
        <v>470.03</v>
      </c>
      <c r="D37" s="10">
        <f t="shared" si="11"/>
        <v>-2.4432458721484967E-5</v>
      </c>
      <c r="E37" s="9">
        <f>+'Bil ver'!D57</f>
        <v>6319.4</v>
      </c>
      <c r="F37" s="10">
        <f t="shared" si="12"/>
        <v>-3.2916063328561931E-4</v>
      </c>
      <c r="H37" s="9">
        <f>+'Bil ver'!E57</f>
        <v>4045</v>
      </c>
      <c r="I37" s="9">
        <v>0</v>
      </c>
      <c r="J37" s="9">
        <f t="shared" si="0"/>
        <v>4045</v>
      </c>
      <c r="K37" s="10">
        <f t="shared" si="13"/>
        <v>-7.815753460746498E-4</v>
      </c>
    </row>
    <row r="38" spans="2:11" x14ac:dyDescent="0.25">
      <c r="B38" s="7" t="s">
        <v>40</v>
      </c>
      <c r="C38" s="9">
        <f>+'Bil ver'!C58</f>
        <v>-106378.49</v>
      </c>
      <c r="D38" s="10">
        <f t="shared" si="11"/>
        <v>5.5296216534665909E-3</v>
      </c>
      <c r="E38" s="9">
        <f>+'Bil ver'!D58</f>
        <v>-259584.85</v>
      </c>
      <c r="F38" s="10">
        <f t="shared" si="12"/>
        <v>1.3521080105287291E-2</v>
      </c>
      <c r="H38" s="9">
        <f>+'Bil ver'!E58</f>
        <v>-89925</v>
      </c>
      <c r="I38" s="9">
        <v>0</v>
      </c>
      <c r="J38" s="9">
        <f t="shared" si="0"/>
        <v>-89925</v>
      </c>
      <c r="K38" s="10">
        <f t="shared" si="13"/>
        <v>1.7375318416752258E-2</v>
      </c>
    </row>
    <row r="39" spans="2:11" x14ac:dyDescent="0.25">
      <c r="B39" s="33" t="s">
        <v>180</v>
      </c>
      <c r="C39" s="9">
        <f>+'Bil ver'!C59</f>
        <v>0</v>
      </c>
      <c r="D39" s="10">
        <f t="shared" si="11"/>
        <v>0</v>
      </c>
      <c r="E39" s="9">
        <f>+'Bil ver'!D59</f>
        <v>14045.04</v>
      </c>
      <c r="F39" s="10">
        <f t="shared" si="12"/>
        <v>-7.3156854462794814E-4</v>
      </c>
      <c r="H39" s="9">
        <f>+'Bil ver'!E59</f>
        <v>0</v>
      </c>
      <c r="I39" s="9">
        <v>0</v>
      </c>
      <c r="J39" s="9">
        <f t="shared" si="0"/>
        <v>0</v>
      </c>
      <c r="K39" s="10">
        <f t="shared" si="13"/>
        <v>0</v>
      </c>
    </row>
    <row r="40" spans="2:11" x14ac:dyDescent="0.25">
      <c r="B40" s="33" t="s">
        <v>181</v>
      </c>
      <c r="C40" s="9">
        <f>+'Bil ver'!C60</f>
        <v>0</v>
      </c>
      <c r="D40" s="10">
        <f t="shared" si="11"/>
        <v>0</v>
      </c>
      <c r="E40" s="9">
        <f>+'Bil ver'!D60</f>
        <v>8426.33</v>
      </c>
      <c r="F40" s="10">
        <f t="shared" si="12"/>
        <v>-4.3890497817413246E-4</v>
      </c>
      <c r="H40" s="9">
        <f>+'Bil ver'!E60</f>
        <v>751</v>
      </c>
      <c r="I40" s="9">
        <v>0</v>
      </c>
      <c r="J40" s="9">
        <f t="shared" si="0"/>
        <v>751</v>
      </c>
      <c r="K40" s="10">
        <f t="shared" si="13"/>
        <v>-1.4510830281880396E-4</v>
      </c>
    </row>
    <row r="41" spans="2:11" x14ac:dyDescent="0.25">
      <c r="B41" s="7" t="s">
        <v>41</v>
      </c>
      <c r="C41" s="12">
        <f>SUM(C29:C40)</f>
        <v>14676879.109999998</v>
      </c>
      <c r="D41" s="13">
        <f t="shared" si="11"/>
        <v>-0.76291352257366551</v>
      </c>
      <c r="E41" s="12">
        <f>SUM(E29:E40)</f>
        <v>14656762.180000002</v>
      </c>
      <c r="F41" s="13">
        <f t="shared" si="12"/>
        <v>-0.76343151582199498</v>
      </c>
      <c r="H41" s="12">
        <f>SUM(H29:H40)</f>
        <v>3827126</v>
      </c>
      <c r="I41" s="12">
        <f t="shared" ref="I41:J41" si="14">SUM(I29:I40)</f>
        <v>0</v>
      </c>
      <c r="J41" s="12">
        <f t="shared" si="14"/>
        <v>3827126</v>
      </c>
      <c r="K41" s="13">
        <f t="shared" si="13"/>
        <v>-0.73947770776793331</v>
      </c>
    </row>
    <row r="42" spans="2:11" x14ac:dyDescent="0.25">
      <c r="C42" s="9"/>
      <c r="D42" s="14" t="s">
        <v>149</v>
      </c>
      <c r="E42" s="9"/>
      <c r="F42" s="14" t="s">
        <v>149</v>
      </c>
      <c r="H42" s="9"/>
      <c r="I42" s="9"/>
      <c r="J42" s="9"/>
      <c r="K42" s="14" t="s">
        <v>149</v>
      </c>
    </row>
    <row r="43" spans="2:11" x14ac:dyDescent="0.25">
      <c r="B43" s="33" t="s">
        <v>167</v>
      </c>
      <c r="C43" s="9"/>
      <c r="D43" s="14" t="s">
        <v>149</v>
      </c>
      <c r="E43" s="9"/>
      <c r="F43" s="14" t="s">
        <v>149</v>
      </c>
      <c r="H43" s="9"/>
      <c r="I43" s="9"/>
      <c r="J43" s="9"/>
      <c r="K43" s="14" t="s">
        <v>149</v>
      </c>
    </row>
    <row r="44" spans="2:11" x14ac:dyDescent="0.25">
      <c r="B44" s="11" t="s">
        <v>26</v>
      </c>
      <c r="C44" s="9">
        <f>+'Bil ver'!C46</f>
        <v>6719716.8200000003</v>
      </c>
      <c r="D44" s="10">
        <f>+C44/C$26</f>
        <v>-0.34929515951049561</v>
      </c>
      <c r="E44" s="9">
        <f>+'Bil ver'!D46</f>
        <v>6475890.54</v>
      </c>
      <c r="F44" s="10">
        <f>+E44/E$26</f>
        <v>-0.33731180669600774</v>
      </c>
      <c r="H44" s="9">
        <f>+'Bil ver'!E46</f>
        <v>6681333.5199999996</v>
      </c>
      <c r="I44" s="9">
        <v>0</v>
      </c>
      <c r="J44" s="9">
        <f t="shared" si="0"/>
        <v>6681333.5199999996</v>
      </c>
      <c r="K44" s="10">
        <f>+J44/J$26</f>
        <v>-1.2909679995387286</v>
      </c>
    </row>
    <row r="45" spans="2:11" x14ac:dyDescent="0.25">
      <c r="B45" s="7" t="s">
        <v>0</v>
      </c>
      <c r="C45" s="9">
        <f>'Bil ver'!C39</f>
        <v>-6475890.54</v>
      </c>
      <c r="D45" s="10">
        <f>+C45/C$26</f>
        <v>0.33662091420421036</v>
      </c>
      <c r="E45" s="9">
        <f>'Bil ver'!D39</f>
        <v>-6681333.5199999996</v>
      </c>
      <c r="F45" s="10">
        <f>+E45/E$26</f>
        <v>0.34801278169377409</v>
      </c>
      <c r="H45" s="9">
        <f>'Bil ver'!E39</f>
        <v>0</v>
      </c>
      <c r="I45" s="9">
        <v>-6600000</v>
      </c>
      <c r="J45" s="9">
        <f t="shared" si="0"/>
        <v>-6600000</v>
      </c>
      <c r="K45" s="10">
        <f>+J45/J$26</f>
        <v>1.2752527278350281</v>
      </c>
    </row>
    <row r="46" spans="2:11" x14ac:dyDescent="0.25">
      <c r="C46" s="12">
        <f>SUM(C44:C45)</f>
        <v>243826.28000000026</v>
      </c>
      <c r="D46" s="13">
        <f>+C46/C$26</f>
        <v>-1.267424530628522E-2</v>
      </c>
      <c r="E46" s="12">
        <f>SUM(E44:E45)</f>
        <v>-205442.97999999952</v>
      </c>
      <c r="F46" s="13">
        <f>+E46/E$26</f>
        <v>1.0700974997766349E-2</v>
      </c>
      <c r="H46" s="12">
        <f>SUM(H44:H45)</f>
        <v>6681333.5199999996</v>
      </c>
      <c r="I46" s="12">
        <f t="shared" ref="I46:J46" si="15">SUM(I44:I45)</f>
        <v>-6600000</v>
      </c>
      <c r="J46" s="12">
        <f t="shared" si="15"/>
        <v>81333.519999999553</v>
      </c>
      <c r="K46" s="13">
        <f>+J46/J$26</f>
        <v>-1.5715271703700642E-2</v>
      </c>
    </row>
    <row r="47" spans="2:11" s="30" customFormat="1" ht="13" x14ac:dyDescent="0.3">
      <c r="B47" s="30" t="s">
        <v>150</v>
      </c>
      <c r="C47" s="31">
        <f>+C46+C41</f>
        <v>14920705.389999997</v>
      </c>
      <c r="D47" s="32">
        <f>+C47/C$26</f>
        <v>-0.77558776787995065</v>
      </c>
      <c r="E47" s="31">
        <f>+E46+E41</f>
        <v>14451319.200000003</v>
      </c>
      <c r="F47" s="32">
        <f>+E47/E$26</f>
        <v>-0.75273054082422863</v>
      </c>
      <c r="G47" s="7"/>
      <c r="H47" s="31">
        <f>+H46+H41</f>
        <v>10508459.52</v>
      </c>
      <c r="I47" s="31">
        <f t="shared" ref="I47:J47" si="16">+I46+I41</f>
        <v>-6600000</v>
      </c>
      <c r="J47" s="31">
        <f t="shared" si="16"/>
        <v>3908459.5199999996</v>
      </c>
      <c r="K47" s="32">
        <f>+J47/J$26</f>
        <v>-0.75519297947163389</v>
      </c>
    </row>
    <row r="48" spans="2:11" x14ac:dyDescent="0.25">
      <c r="B48" s="11"/>
      <c r="C48" s="17"/>
      <c r="D48" s="18" t="s">
        <v>149</v>
      </c>
      <c r="E48" s="17"/>
      <c r="F48" s="18" t="s">
        <v>149</v>
      </c>
      <c r="H48" s="17"/>
      <c r="I48" s="17"/>
      <c r="J48" s="17"/>
      <c r="K48" s="18"/>
    </row>
    <row r="49" spans="2:11" x14ac:dyDescent="0.25">
      <c r="B49" s="47" t="s">
        <v>184</v>
      </c>
      <c r="C49" s="17"/>
      <c r="D49" s="18"/>
      <c r="E49" s="17"/>
      <c r="F49" s="18"/>
      <c r="H49" s="17"/>
      <c r="I49" s="17"/>
      <c r="J49" s="17"/>
      <c r="K49" s="18"/>
    </row>
    <row r="50" spans="2:11" x14ac:dyDescent="0.25">
      <c r="B50" s="7" t="s">
        <v>69</v>
      </c>
      <c r="C50" s="9">
        <f>+'Bil ver'!C109</f>
        <v>1455446.93</v>
      </c>
      <c r="D50" s="20">
        <f>+C50/C$26</f>
        <v>-7.5655058269763681E-2</v>
      </c>
      <c r="E50" s="9">
        <f>+'Bil ver'!D109</f>
        <v>1715276.92</v>
      </c>
      <c r="F50" s="20">
        <f>+E50/E$26</f>
        <v>-8.9344184138906629E-2</v>
      </c>
      <c r="H50" s="9">
        <f>+'Bil ver'!E109</f>
        <v>495939</v>
      </c>
      <c r="I50" s="9">
        <v>0</v>
      </c>
      <c r="J50" s="9">
        <f t="shared" si="0"/>
        <v>495939</v>
      </c>
      <c r="K50" s="20">
        <f>+J50/J$26</f>
        <v>-9.5825388271178175E-2</v>
      </c>
    </row>
    <row r="51" spans="2:11" x14ac:dyDescent="0.25">
      <c r="B51" s="7" t="s">
        <v>68</v>
      </c>
      <c r="C51" s="9">
        <f>+'Bil ver'!C108</f>
        <v>1082.23</v>
      </c>
      <c r="D51" s="10">
        <f>+C51/C$26</f>
        <v>-5.625500457875599E-5</v>
      </c>
      <c r="E51" s="9">
        <f>+'Bil ver'!D108</f>
        <v>2560.89</v>
      </c>
      <c r="F51" s="10">
        <f>+E51/E$26</f>
        <v>-1.3338990634788266E-4</v>
      </c>
      <c r="H51" s="9">
        <f>+'Bil ver'!E108</f>
        <v>0</v>
      </c>
      <c r="I51" s="9">
        <v>0</v>
      </c>
      <c r="J51" s="9">
        <f t="shared" si="0"/>
        <v>0</v>
      </c>
      <c r="K51" s="10">
        <f>+J51/J$26</f>
        <v>0</v>
      </c>
    </row>
    <row r="52" spans="2:11" x14ac:dyDescent="0.25">
      <c r="B52" s="7" t="s">
        <v>72</v>
      </c>
      <c r="C52" s="9">
        <f>+'Bil ver'!C112</f>
        <v>138015.89000000001</v>
      </c>
      <c r="D52" s="20">
        <f>+C52/C$26</f>
        <v>-7.1741538525924098E-3</v>
      </c>
      <c r="E52" s="9">
        <f>+'Bil ver'!D112</f>
        <v>152385.67000000001</v>
      </c>
      <c r="F52" s="20">
        <f>+E52/E$26</f>
        <v>-7.9373617180196546E-3</v>
      </c>
      <c r="H52" s="9">
        <f>+'Bil ver'!E112</f>
        <v>35570</v>
      </c>
      <c r="I52" s="9">
        <v>0</v>
      </c>
      <c r="J52" s="9">
        <f t="shared" si="0"/>
        <v>35570</v>
      </c>
      <c r="K52" s="20">
        <f>+J52/J$26</f>
        <v>-6.8728393225896888E-3</v>
      </c>
    </row>
    <row r="53" spans="2:11" x14ac:dyDescent="0.25">
      <c r="B53" s="7" t="s">
        <v>73</v>
      </c>
      <c r="C53" s="9">
        <f>+'Bil ver'!C113</f>
        <v>68730.03</v>
      </c>
      <c r="D53" s="10">
        <f>+C53/C$26</f>
        <v>-3.5726307276161598E-3</v>
      </c>
      <c r="E53" s="9">
        <f>+'Bil ver'!D113</f>
        <v>61875.54</v>
      </c>
      <c r="F53" s="10">
        <f>+E53/E$26</f>
        <v>-3.2229312800724232E-3</v>
      </c>
      <c r="H53" s="9">
        <f>+'Bil ver'!E113</f>
        <v>17061</v>
      </c>
      <c r="I53" s="9">
        <v>0</v>
      </c>
      <c r="J53" s="9">
        <f t="shared" si="0"/>
        <v>17061</v>
      </c>
      <c r="K53" s="10">
        <f>+J53/J$26</f>
        <v>-3.2965283014535474E-3</v>
      </c>
    </row>
    <row r="54" spans="2:11" x14ac:dyDescent="0.25">
      <c r="B54" s="11" t="s">
        <v>179</v>
      </c>
      <c r="C54" s="9">
        <f>+'Bil ver'!C114</f>
        <v>0</v>
      </c>
      <c r="D54" s="10">
        <f>+C54/C$26</f>
        <v>0</v>
      </c>
      <c r="E54" s="9">
        <f>+'Bil ver'!D114</f>
        <v>0</v>
      </c>
      <c r="F54" s="10">
        <f>+E54/E$26</f>
        <v>0</v>
      </c>
      <c r="H54" s="9">
        <f>+'Bil ver'!E114</f>
        <v>261</v>
      </c>
      <c r="I54" s="9">
        <v>0</v>
      </c>
      <c r="J54" s="9">
        <f t="shared" si="0"/>
        <v>261</v>
      </c>
      <c r="K54" s="10">
        <f>+J54/J$26</f>
        <v>-5.043044878256702E-5</v>
      </c>
    </row>
    <row r="55" spans="2:11" x14ac:dyDescent="0.25">
      <c r="B55" s="11"/>
      <c r="C55" s="12">
        <f t="shared" ref="C55:J55" si="17">SUM(C50:C54)</f>
        <v>1663275.0799999998</v>
      </c>
      <c r="D55" s="45">
        <f t="shared" si="17"/>
        <v>-8.6458097854551011E-2</v>
      </c>
      <c r="E55" s="12">
        <f t="shared" si="17"/>
        <v>1932099.0199999998</v>
      </c>
      <c r="F55" s="45">
        <f>SUM(F50:F54)</f>
        <v>-0.1006378670433466</v>
      </c>
      <c r="H55" s="12">
        <f t="shared" si="17"/>
        <v>548831</v>
      </c>
      <c r="I55" s="12">
        <f t="shared" si="17"/>
        <v>0</v>
      </c>
      <c r="J55" s="12">
        <f t="shared" si="17"/>
        <v>548831</v>
      </c>
      <c r="K55" s="45">
        <f>SUM(K50:K54)</f>
        <v>-0.10604518634400398</v>
      </c>
    </row>
    <row r="56" spans="2:11" x14ac:dyDescent="0.25">
      <c r="B56" s="47" t="s">
        <v>186</v>
      </c>
      <c r="C56" s="17"/>
      <c r="D56" s="18"/>
      <c r="E56" s="17"/>
      <c r="F56" s="18"/>
      <c r="H56" s="17"/>
      <c r="I56" s="17" t="s">
        <v>149</v>
      </c>
      <c r="J56" s="17" t="s">
        <v>149</v>
      </c>
      <c r="K56" s="18"/>
    </row>
    <row r="57" spans="2:11" x14ac:dyDescent="0.25">
      <c r="B57" s="7" t="s">
        <v>80</v>
      </c>
      <c r="C57" s="9">
        <f>+'Bil ver'!C126</f>
        <v>403696.92</v>
      </c>
      <c r="D57" s="20">
        <f>+C57/C$26</f>
        <v>-2.0984422981279109E-2</v>
      </c>
      <c r="E57" s="9">
        <f>+'Bil ver'!D126</f>
        <v>383618.56</v>
      </c>
      <c r="F57" s="20">
        <f>+E57/E$26</f>
        <v>-1.9981664105724811E-2</v>
      </c>
      <c r="H57" s="9">
        <f>+'Bil ver'!E126</f>
        <v>113564</v>
      </c>
      <c r="I57" s="9">
        <v>0</v>
      </c>
      <c r="J57" s="9">
        <f t="shared" si="0"/>
        <v>113564</v>
      </c>
      <c r="K57" s="20">
        <f>+J57/J$26</f>
        <v>-2.1942848603614715E-2</v>
      </c>
    </row>
    <row r="58" spans="2:11" x14ac:dyDescent="0.25">
      <c r="B58" s="7" t="s">
        <v>81</v>
      </c>
      <c r="C58" s="9">
        <f>+'Bil ver'!C127</f>
        <v>5301.63</v>
      </c>
      <c r="D58" s="20">
        <f>+C58/C$26</f>
        <v>-2.7558210354995715E-4</v>
      </c>
      <c r="E58" s="9">
        <f>+'Bil ver'!D127</f>
        <v>24611.3</v>
      </c>
      <c r="F58" s="20">
        <f>+E58/E$26</f>
        <v>-1.2819367493721496E-3</v>
      </c>
      <c r="H58" s="9">
        <f>+'Bil ver'!E127</f>
        <v>6145</v>
      </c>
      <c r="I58" s="9">
        <v>0</v>
      </c>
      <c r="J58" s="9">
        <f t="shared" si="0"/>
        <v>6145</v>
      </c>
      <c r="K58" s="20">
        <f>+J58/J$26</f>
        <v>-1.1873375776585223E-3</v>
      </c>
    </row>
    <row r="59" spans="2:11" x14ac:dyDescent="0.25">
      <c r="B59" s="7" t="s">
        <v>83</v>
      </c>
      <c r="C59" s="9">
        <f>+'Bil ver'!C129</f>
        <v>37592.79</v>
      </c>
      <c r="D59" s="10">
        <f>+C59/C$26</f>
        <v>-1.9540971637990192E-3</v>
      </c>
      <c r="E59" s="9">
        <f>+'Bil ver'!D129</f>
        <v>27529.71</v>
      </c>
      <c r="F59" s="10">
        <f>+E59/E$26</f>
        <v>-1.4339489156833635E-3</v>
      </c>
      <c r="H59" s="9">
        <f>+'Bil ver'!E129</f>
        <v>7181</v>
      </c>
      <c r="I59" s="9">
        <v>0</v>
      </c>
      <c r="J59" s="9">
        <f t="shared" si="0"/>
        <v>7181</v>
      </c>
      <c r="K59" s="10">
        <f>+J59/J$26</f>
        <v>-1.3875136119065662E-3</v>
      </c>
    </row>
    <row r="60" spans="2:11" x14ac:dyDescent="0.25">
      <c r="B60" s="7" t="s">
        <v>84</v>
      </c>
      <c r="C60" s="9">
        <f>+'Bil ver'!C130</f>
        <v>39543.21</v>
      </c>
      <c r="D60" s="20">
        <f>+C60/C$26</f>
        <v>-2.0554812374529532E-3</v>
      </c>
      <c r="E60" s="9">
        <f>+'Bil ver'!D130</f>
        <v>75088.13</v>
      </c>
      <c r="F60" s="20">
        <f>+E60/E$26</f>
        <v>-3.9111397321000274E-3</v>
      </c>
      <c r="H60" s="9">
        <f>+'Bil ver'!E130</f>
        <v>14166</v>
      </c>
      <c r="I60" s="9">
        <v>0</v>
      </c>
      <c r="J60" s="9">
        <f t="shared" si="0"/>
        <v>14166</v>
      </c>
      <c r="K60" s="20">
        <f>+J60/J$26</f>
        <v>-2.7371560821986374E-3</v>
      </c>
    </row>
    <row r="61" spans="2:11" x14ac:dyDescent="0.25">
      <c r="B61" s="11"/>
      <c r="C61" s="12">
        <f t="shared" ref="C61:H61" si="18">SUM(C57:C60)</f>
        <v>486134.55</v>
      </c>
      <c r="D61" s="45">
        <f t="shared" si="18"/>
        <v>-2.5269583486081038E-2</v>
      </c>
      <c r="E61" s="12">
        <f t="shared" si="18"/>
        <v>510847.7</v>
      </c>
      <c r="F61" s="45">
        <f>SUM(F57:F60)</f>
        <v>-2.660868950288035E-2</v>
      </c>
      <c r="H61" s="12">
        <f t="shared" si="18"/>
        <v>141056</v>
      </c>
      <c r="I61" s="12">
        <f t="shared" ref="I61" si="19">SUM(I57:I60)</f>
        <v>0</v>
      </c>
      <c r="J61" s="12">
        <f t="shared" ref="J61" si="20">SUM(J57:J60)</f>
        <v>141056</v>
      </c>
      <c r="K61" s="45">
        <f>SUM(K57:K60)</f>
        <v>-2.7254855875378441E-2</v>
      </c>
    </row>
    <row r="62" spans="2:11" x14ac:dyDescent="0.25">
      <c r="B62" s="11"/>
      <c r="C62" s="17"/>
      <c r="D62" s="18"/>
      <c r="E62" s="17"/>
      <c r="F62" s="18"/>
      <c r="H62" s="17"/>
      <c r="I62" s="17" t="s">
        <v>149</v>
      </c>
      <c r="J62" s="17" t="s">
        <v>149</v>
      </c>
      <c r="K62" s="18"/>
    </row>
    <row r="63" spans="2:11" x14ac:dyDescent="0.25">
      <c r="B63" s="47" t="s">
        <v>187</v>
      </c>
      <c r="C63" s="17"/>
      <c r="D63" s="18"/>
      <c r="E63" s="17"/>
      <c r="F63" s="18"/>
      <c r="H63" s="17"/>
      <c r="I63" s="17" t="s">
        <v>149</v>
      </c>
      <c r="J63" s="17" t="s">
        <v>149</v>
      </c>
      <c r="K63" s="18"/>
    </row>
    <row r="64" spans="2:11" x14ac:dyDescent="0.25">
      <c r="B64" s="7" t="s">
        <v>48</v>
      </c>
      <c r="C64" s="9">
        <f>+'Bil ver'!C71</f>
        <v>208146.98</v>
      </c>
      <c r="D64" s="10">
        <f t="shared" ref="D64:D69" si="21">+C64/C$26</f>
        <v>-1.0819612571222598E-2</v>
      </c>
      <c r="E64" s="9">
        <f>+'Bil ver'!D71</f>
        <v>220243.3</v>
      </c>
      <c r="F64" s="10">
        <f t="shared" ref="F64:F69" si="22">+E64/E$26</f>
        <v>-1.1471884056226008E-2</v>
      </c>
      <c r="H64" s="9">
        <f>+'Bil ver'!E71</f>
        <v>57194.992857142897</v>
      </c>
      <c r="I64" s="9">
        <v>0</v>
      </c>
      <c r="J64" s="9">
        <f t="shared" si="0"/>
        <v>57194.992857142897</v>
      </c>
      <c r="K64" s="10">
        <f t="shared" ref="K64:K69" si="23">+J64/J$26</f>
        <v>-1.1051222827208549E-2</v>
      </c>
    </row>
    <row r="65" spans="2:13" x14ac:dyDescent="0.25">
      <c r="B65" s="7" t="s">
        <v>49</v>
      </c>
      <c r="C65" s="9">
        <f>+'Bil ver'!C72</f>
        <v>62790.5</v>
      </c>
      <c r="D65" s="10">
        <f t="shared" si="21"/>
        <v>-3.2638901758428227E-3</v>
      </c>
      <c r="E65" s="9">
        <f>+'Bil ver'!D72</f>
        <v>65613.95</v>
      </c>
      <c r="F65" s="10">
        <f t="shared" si="22"/>
        <v>-3.4176550518041208E-3</v>
      </c>
      <c r="H65" s="9">
        <f>+'Bil ver'!E72</f>
        <v>14060.13</v>
      </c>
      <c r="I65" s="9">
        <v>0</v>
      </c>
      <c r="J65" s="9">
        <f t="shared" si="0"/>
        <v>14060.13</v>
      </c>
      <c r="K65" s="10">
        <f t="shared" si="23"/>
        <v>-2.7166998691235018E-3</v>
      </c>
    </row>
    <row r="66" spans="2:13" x14ac:dyDescent="0.25">
      <c r="B66" s="7" t="s">
        <v>145</v>
      </c>
      <c r="C66" s="9">
        <f>+'Bil ver'!C92</f>
        <v>15124.33</v>
      </c>
      <c r="D66" s="10">
        <f t="shared" si="21"/>
        <v>-7.8617230477866684E-4</v>
      </c>
      <c r="E66" s="9">
        <f>+'Bil ver'!D92</f>
        <v>16429.04</v>
      </c>
      <c r="F66" s="10">
        <f t="shared" si="22"/>
        <v>-8.5574472428945336E-4</v>
      </c>
      <c r="H66" s="9">
        <f>+'Bil ver'!E92</f>
        <v>0</v>
      </c>
      <c r="I66" s="9">
        <v>4000</v>
      </c>
      <c r="J66" s="9">
        <f t="shared" si="0"/>
        <v>4000</v>
      </c>
      <c r="K66" s="10">
        <f t="shared" si="23"/>
        <v>-7.7288044111213823E-4</v>
      </c>
    </row>
    <row r="67" spans="2:13" x14ac:dyDescent="0.25">
      <c r="B67" s="11" t="s">
        <v>149</v>
      </c>
      <c r="C67" s="12">
        <f>SUM(C64:C66)</f>
        <v>286061.81</v>
      </c>
      <c r="D67" s="13">
        <f t="shared" si="21"/>
        <v>-1.4869675051844087E-2</v>
      </c>
      <c r="E67" s="12">
        <f>SUM(E64:E66)</f>
        <v>302286.28999999998</v>
      </c>
      <c r="F67" s="13">
        <f t="shared" si="22"/>
        <v>-1.5745283832319584E-2</v>
      </c>
      <c r="H67" s="12">
        <f>SUM(H64:H66)</f>
        <v>71255.122857142895</v>
      </c>
      <c r="I67" s="12">
        <f t="shared" ref="I67:J67" si="24">SUM(I64:I66)</f>
        <v>4000</v>
      </c>
      <c r="J67" s="12">
        <f t="shared" si="24"/>
        <v>75255.122857142895</v>
      </c>
      <c r="K67" s="13">
        <f t="shared" si="23"/>
        <v>-1.4540803137444189E-2</v>
      </c>
    </row>
    <row r="68" spans="2:13" s="30" customFormat="1" ht="13" x14ac:dyDescent="0.3">
      <c r="B68" s="30" t="s">
        <v>188</v>
      </c>
      <c r="C68" s="31">
        <f>+C67+C61+C55+C47</f>
        <v>17356176.829999998</v>
      </c>
      <c r="D68" s="32">
        <f t="shared" si="21"/>
        <v>-0.90218512427242681</v>
      </c>
      <c r="E68" s="31">
        <f>+E67+E61+E55+E47</f>
        <v>17196552.210000001</v>
      </c>
      <c r="F68" s="32">
        <f t="shared" si="22"/>
        <v>-0.89572238120277514</v>
      </c>
      <c r="G68" s="7"/>
      <c r="H68" s="31">
        <f>+H67+H61+H55+H47</f>
        <v>11269601.642857142</v>
      </c>
      <c r="I68" s="31">
        <f t="shared" ref="I68:J68" si="25">+I67+I61+I55+I47</f>
        <v>-6596000</v>
      </c>
      <c r="J68" s="31">
        <f t="shared" si="25"/>
        <v>4673601.6428571427</v>
      </c>
      <c r="K68" s="32">
        <f t="shared" si="23"/>
        <v>-0.90303382482846062</v>
      </c>
    </row>
    <row r="69" spans="2:13" ht="13" x14ac:dyDescent="0.3">
      <c r="B69" s="30" t="s">
        <v>189</v>
      </c>
      <c r="C69" s="46">
        <f>+C26+C68</f>
        <v>-1881756.0099999979</v>
      </c>
      <c r="D69" s="32">
        <f t="shared" si="21"/>
        <v>9.781487572757315E-2</v>
      </c>
      <c r="E69" s="46">
        <f>+E26+E68</f>
        <v>-2001976.900000006</v>
      </c>
      <c r="F69" s="32">
        <f t="shared" si="22"/>
        <v>0.10427761879722489</v>
      </c>
      <c r="H69" s="46">
        <f>+H26+H68</f>
        <v>6094156.9204571415</v>
      </c>
      <c r="I69" s="46">
        <f t="shared" ref="I69:J69" si="26">+I26+I68</f>
        <v>-6596000</v>
      </c>
      <c r="J69" s="46">
        <f t="shared" si="26"/>
        <v>-501843.07954285759</v>
      </c>
      <c r="K69" s="32">
        <f t="shared" si="23"/>
        <v>9.6966175171539409E-2</v>
      </c>
    </row>
    <row r="70" spans="2:13" x14ac:dyDescent="0.25">
      <c r="B70" s="11"/>
      <c r="C70" s="17"/>
      <c r="D70" s="18"/>
      <c r="E70" s="17"/>
      <c r="F70" s="18"/>
      <c r="H70" s="17"/>
      <c r="I70" s="17"/>
      <c r="J70" s="17"/>
      <c r="K70" s="18"/>
    </row>
    <row r="71" spans="2:13" ht="13" x14ac:dyDescent="0.3">
      <c r="B71" s="30" t="s">
        <v>190</v>
      </c>
      <c r="C71" s="17"/>
      <c r="D71" s="18"/>
      <c r="E71" s="17"/>
      <c r="F71" s="18"/>
      <c r="H71" s="17"/>
      <c r="I71" s="17"/>
      <c r="J71" s="17"/>
      <c r="K71" s="18"/>
    </row>
    <row r="72" spans="2:13" x14ac:dyDescent="0.25">
      <c r="B72" s="47" t="s">
        <v>47</v>
      </c>
      <c r="C72" s="8" t="s">
        <v>149</v>
      </c>
      <c r="D72" s="14" t="s">
        <v>149</v>
      </c>
      <c r="E72" s="8" t="s">
        <v>149</v>
      </c>
      <c r="F72" s="14" t="s">
        <v>149</v>
      </c>
      <c r="H72" s="8" t="s">
        <v>149</v>
      </c>
      <c r="I72" s="8"/>
      <c r="J72" s="8"/>
      <c r="K72" s="14" t="s">
        <v>149</v>
      </c>
      <c r="M72" s="9"/>
    </row>
    <row r="73" spans="2:13" x14ac:dyDescent="0.25">
      <c r="B73" s="7" t="s">
        <v>50</v>
      </c>
      <c r="C73" s="8" t="s">
        <v>149</v>
      </c>
      <c r="D73" s="14" t="s">
        <v>149</v>
      </c>
      <c r="E73" s="8" t="s">
        <v>149</v>
      </c>
      <c r="F73" s="14" t="s">
        <v>149</v>
      </c>
      <c r="H73" s="8" t="s">
        <v>149</v>
      </c>
      <c r="I73" s="8"/>
      <c r="J73" s="8"/>
      <c r="K73" s="14" t="s">
        <v>149</v>
      </c>
      <c r="M73" s="9"/>
    </row>
    <row r="74" spans="2:13" x14ac:dyDescent="0.25">
      <c r="B74" s="7" t="s">
        <v>51</v>
      </c>
      <c r="C74" s="9">
        <f>+'Bil ver'!C75</f>
        <v>240436.36</v>
      </c>
      <c r="D74" s="10">
        <f>+C74/C$26</f>
        <v>-1.2498035105938131E-2</v>
      </c>
      <c r="E74" s="9">
        <f>+'Bil ver'!D75</f>
        <v>249260.05</v>
      </c>
      <c r="F74" s="10">
        <f>+E74/E$26</f>
        <v>-1.298328890571971E-2</v>
      </c>
      <c r="H74" s="9">
        <f>+'Bil ver'!E75</f>
        <v>60960</v>
      </c>
      <c r="I74" s="9">
        <v>0</v>
      </c>
      <c r="J74" s="9">
        <f t="shared" ref="J74:J136" si="27">+I74+H74</f>
        <v>60960</v>
      </c>
      <c r="K74" s="10">
        <f>+J74/J$26</f>
        <v>-1.1778697922548986E-2</v>
      </c>
      <c r="M74" s="9"/>
    </row>
    <row r="75" spans="2:13" x14ac:dyDescent="0.25">
      <c r="B75" s="7" t="s">
        <v>52</v>
      </c>
      <c r="C75" s="9">
        <f>+'Bil ver'!C76</f>
        <v>71655.19</v>
      </c>
      <c r="D75" s="10">
        <f>+C75/C$26</f>
        <v>-3.724682407197759E-3</v>
      </c>
      <c r="E75" s="9">
        <f>+'Bil ver'!D76</f>
        <v>69655.520000000004</v>
      </c>
      <c r="F75" s="10">
        <f>+E75/E$26</f>
        <v>-3.6281696165837143E-3</v>
      </c>
      <c r="H75" s="9">
        <f>+'Bil ver'!E76</f>
        <v>17690</v>
      </c>
      <c r="I75" s="9">
        <v>0</v>
      </c>
      <c r="J75" s="9">
        <f t="shared" si="27"/>
        <v>17690</v>
      </c>
      <c r="K75" s="10">
        <f>+J75/J$26</f>
        <v>-3.4180637508184311E-3</v>
      </c>
      <c r="M75" s="9"/>
    </row>
    <row r="76" spans="2:13" x14ac:dyDescent="0.25">
      <c r="B76" s="11" t="s">
        <v>149</v>
      </c>
      <c r="C76" s="12">
        <f>SUM(C74:C75)</f>
        <v>312091.55</v>
      </c>
      <c r="D76" s="13">
        <f>+C76/C$26</f>
        <v>-1.6222717513135889E-2</v>
      </c>
      <c r="E76" s="12">
        <f>SUM(E74:E75)</f>
        <v>318915.57</v>
      </c>
      <c r="F76" s="13">
        <f>+E76/E$26</f>
        <v>-1.6611458522303425E-2</v>
      </c>
      <c r="H76" s="12">
        <f>SUM(H74:H75)</f>
        <v>78650</v>
      </c>
      <c r="I76" s="12">
        <f t="shared" ref="I76:J76" si="28">SUM(I74:I75)</f>
        <v>0</v>
      </c>
      <c r="J76" s="12">
        <f t="shared" si="28"/>
        <v>78650</v>
      </c>
      <c r="K76" s="13">
        <f>+J76/J$26</f>
        <v>-1.5196761673367417E-2</v>
      </c>
      <c r="M76" s="9"/>
    </row>
    <row r="77" spans="2:13" x14ac:dyDescent="0.25">
      <c r="B77" s="7" t="s">
        <v>53</v>
      </c>
      <c r="C77" s="8" t="s">
        <v>149</v>
      </c>
      <c r="D77" s="14" t="s">
        <v>149</v>
      </c>
      <c r="E77" s="8" t="s">
        <v>149</v>
      </c>
      <c r="F77" s="14" t="s">
        <v>149</v>
      </c>
      <c r="H77" s="8" t="s">
        <v>149</v>
      </c>
      <c r="I77" s="8"/>
      <c r="J77" s="8"/>
      <c r="K77" s="14" t="s">
        <v>149</v>
      </c>
      <c r="M77" s="9"/>
    </row>
    <row r="78" spans="2:13" x14ac:dyDescent="0.25">
      <c r="B78" s="7" t="s">
        <v>54</v>
      </c>
      <c r="C78" s="9">
        <f>+'Bil ver'!C79</f>
        <v>31730.99</v>
      </c>
      <c r="D78" s="10">
        <f>+C78/C$26</f>
        <v>-1.6493970669252012E-3</v>
      </c>
      <c r="E78" s="9">
        <f>+'Bil ver'!D79</f>
        <v>31736.89</v>
      </c>
      <c r="F78" s="10">
        <f>+E78/E$26</f>
        <v>-1.6530896621381839E-3</v>
      </c>
      <c r="H78" s="9">
        <f>+'Bil ver'!E79</f>
        <v>7700</v>
      </c>
      <c r="I78" s="9">
        <v>0</v>
      </c>
      <c r="J78" s="9">
        <f t="shared" si="27"/>
        <v>7700</v>
      </c>
      <c r="K78" s="10">
        <f>+J78/J$26</f>
        <v>-1.4877948491408661E-3</v>
      </c>
      <c r="M78" s="9"/>
    </row>
    <row r="79" spans="2:13" x14ac:dyDescent="0.25">
      <c r="B79" s="7" t="s">
        <v>55</v>
      </c>
      <c r="C79" s="9">
        <f>+'Bil ver'!C80</f>
        <v>9360.98</v>
      </c>
      <c r="D79" s="10">
        <f>+C79/C$26</f>
        <v>-4.8658970159914548E-4</v>
      </c>
      <c r="E79" s="9">
        <f>+'Bil ver'!D80</f>
        <v>9318.2999999999993</v>
      </c>
      <c r="F79" s="10">
        <f>+E79/E$26</f>
        <v>-4.8536530828011939E-4</v>
      </c>
      <c r="H79" s="9">
        <f>+'Bil ver'!E80</f>
        <v>2345</v>
      </c>
      <c r="I79" s="9">
        <v>0</v>
      </c>
      <c r="J79" s="9">
        <f t="shared" si="27"/>
        <v>2345</v>
      </c>
      <c r="K79" s="10">
        <f>+J79/J$26</f>
        <v>-4.5310115860199105E-4</v>
      </c>
      <c r="M79" s="9"/>
    </row>
    <row r="80" spans="2:13" x14ac:dyDescent="0.25">
      <c r="B80" s="11" t="s">
        <v>149</v>
      </c>
      <c r="C80" s="12">
        <f>SUM(C78:C79)</f>
        <v>41091.97</v>
      </c>
      <c r="D80" s="13">
        <f>+C80/C$26</f>
        <v>-2.1359867685243469E-3</v>
      </c>
      <c r="E80" s="12">
        <f>SUM(E78:E79)</f>
        <v>41055.19</v>
      </c>
      <c r="F80" s="13">
        <f>+E80/E$26</f>
        <v>-2.1384549704183036E-3</v>
      </c>
      <c r="H80" s="12">
        <f>SUM(H78:H79)</f>
        <v>10045</v>
      </c>
      <c r="I80" s="12">
        <f t="shared" ref="I80:J80" si="29">SUM(I78:I79)</f>
        <v>0</v>
      </c>
      <c r="J80" s="12">
        <f t="shared" si="29"/>
        <v>10045</v>
      </c>
      <c r="K80" s="13">
        <f>+J80/J$26</f>
        <v>-1.940896007742857E-3</v>
      </c>
      <c r="M80" s="9"/>
    </row>
    <row r="81" spans="2:13" x14ac:dyDescent="0.25">
      <c r="B81" s="11"/>
      <c r="C81" s="17"/>
      <c r="D81" s="19"/>
      <c r="E81" s="17"/>
      <c r="F81" s="19"/>
      <c r="H81" s="17"/>
      <c r="I81" s="17"/>
      <c r="J81" s="17"/>
      <c r="K81" s="19"/>
      <c r="M81" s="9"/>
    </row>
    <row r="82" spans="2:13" x14ac:dyDescent="0.25">
      <c r="B82" s="7" t="s">
        <v>56</v>
      </c>
      <c r="C82" s="9">
        <f>+'Bil ver'!C83</f>
        <v>4813.75</v>
      </c>
      <c r="D82" s="10">
        <f>+C82/C$26</f>
        <v>-2.5022179046134982E-4</v>
      </c>
      <c r="E82" s="9">
        <f>+'Bil ver'!D83</f>
        <v>0</v>
      </c>
      <c r="F82" s="10">
        <f>+E82/E$26</f>
        <v>0</v>
      </c>
      <c r="H82" s="9">
        <f>+'Bil ver'!E83</f>
        <v>0</v>
      </c>
      <c r="I82" s="9">
        <v>0</v>
      </c>
      <c r="J82" s="9">
        <f t="shared" si="27"/>
        <v>0</v>
      </c>
      <c r="K82" s="10">
        <f>+J82/J$26</f>
        <v>0</v>
      </c>
      <c r="M82" s="9"/>
    </row>
    <row r="83" spans="2:13" x14ac:dyDescent="0.25">
      <c r="B83" s="7" t="s">
        <v>142</v>
      </c>
      <c r="C83" s="9">
        <f>+'Bil ver'!C84</f>
        <v>1092.4100000000001</v>
      </c>
      <c r="D83" s="10">
        <f>+C83/C$26</f>
        <v>-5.6784167461518194E-5</v>
      </c>
      <c r="E83" s="9">
        <f>+'Bil ver'!D84</f>
        <v>0</v>
      </c>
      <c r="F83" s="10">
        <f>+E83/E$26</f>
        <v>0</v>
      </c>
      <c r="H83" s="9">
        <f>+'Bil ver'!E84</f>
        <v>0</v>
      </c>
      <c r="I83" s="9">
        <v>0</v>
      </c>
      <c r="J83" s="9">
        <f t="shared" si="27"/>
        <v>0</v>
      </c>
      <c r="K83" s="10">
        <f>+J83/J$26</f>
        <v>0</v>
      </c>
      <c r="M83" s="9"/>
    </row>
    <row r="84" spans="2:13" x14ac:dyDescent="0.25">
      <c r="B84" s="7" t="s">
        <v>137</v>
      </c>
      <c r="C84" s="9">
        <f>+'Bil ver'!C85</f>
        <v>854.79</v>
      </c>
      <c r="D84" s="10">
        <f>+C84/C$26</f>
        <v>-4.443252854187634E-5</v>
      </c>
      <c r="E84" s="9">
        <f>+'Bil ver'!D85</f>
        <v>0</v>
      </c>
      <c r="F84" s="10">
        <f>+E84/E$26</f>
        <v>0</v>
      </c>
      <c r="H84" s="9">
        <f>+'Bil ver'!E85</f>
        <v>0</v>
      </c>
      <c r="I84" s="9">
        <v>0</v>
      </c>
      <c r="J84" s="9">
        <f t="shared" si="27"/>
        <v>0</v>
      </c>
      <c r="K84" s="10">
        <f>+J84/J$26</f>
        <v>0</v>
      </c>
      <c r="M84" s="9"/>
    </row>
    <row r="85" spans="2:13" x14ac:dyDescent="0.25">
      <c r="B85" s="11" t="s">
        <v>149</v>
      </c>
      <c r="C85" s="12">
        <f>SUM(C82:C84)</f>
        <v>6760.95</v>
      </c>
      <c r="D85" s="13">
        <f>+C85/C$26</f>
        <v>-3.5143848646474439E-4</v>
      </c>
      <c r="E85" s="12">
        <f>SUM(E82:E84)</f>
        <v>0</v>
      </c>
      <c r="F85" s="13">
        <f>+E85/E$26</f>
        <v>0</v>
      </c>
      <c r="H85" s="12">
        <f>SUM(H82:H84)</f>
        <v>0</v>
      </c>
      <c r="I85" s="12">
        <f t="shared" ref="I85:J85" si="30">SUM(I82:I84)</f>
        <v>0</v>
      </c>
      <c r="J85" s="12">
        <f t="shared" si="30"/>
        <v>0</v>
      </c>
      <c r="K85" s="13">
        <f>+J85/J$26</f>
        <v>0</v>
      </c>
      <c r="M85" s="9"/>
    </row>
    <row r="86" spans="2:13" x14ac:dyDescent="0.25">
      <c r="B86" s="7" t="s">
        <v>57</v>
      </c>
      <c r="C86" s="8" t="s">
        <v>149</v>
      </c>
      <c r="D86" s="14" t="s">
        <v>149</v>
      </c>
      <c r="E86" s="8" t="s">
        <v>149</v>
      </c>
      <c r="F86" s="14" t="s">
        <v>149</v>
      </c>
      <c r="H86" s="8"/>
      <c r="I86" s="8"/>
      <c r="J86" s="8"/>
      <c r="K86" s="14" t="s">
        <v>149</v>
      </c>
      <c r="M86" s="9"/>
    </row>
    <row r="87" spans="2:13" x14ac:dyDescent="0.25">
      <c r="B87" s="7" t="s">
        <v>58</v>
      </c>
      <c r="C87" s="9">
        <f>+'Bil ver'!C88</f>
        <v>190105.74</v>
      </c>
      <c r="D87" s="10">
        <f>+C87/C$26</f>
        <v>-9.8818174271160433E-3</v>
      </c>
      <c r="E87" s="9">
        <f>+'Bil ver'!D88</f>
        <v>162615.82999999999</v>
      </c>
      <c r="F87" s="10">
        <f>+E87/E$26</f>
        <v>-8.4702233732738257E-3</v>
      </c>
      <c r="H87" s="9">
        <f>+'Bil ver'!E88</f>
        <v>39945</v>
      </c>
      <c r="I87" s="9">
        <v>0</v>
      </c>
      <c r="J87" s="9">
        <f t="shared" si="27"/>
        <v>39945</v>
      </c>
      <c r="K87" s="10">
        <f>+J87/J$26</f>
        <v>-7.7181773050560903E-3</v>
      </c>
      <c r="M87" s="9"/>
    </row>
    <row r="88" spans="2:13" x14ac:dyDescent="0.25">
      <c r="B88" s="7" t="s">
        <v>59</v>
      </c>
      <c r="C88" s="9">
        <f>+'Bil ver'!C89</f>
        <v>59774.33</v>
      </c>
      <c r="D88" s="10">
        <f>+C88/C$26</f>
        <v>-3.1071077385048202E-3</v>
      </c>
      <c r="E88" s="9">
        <f>+'Bil ver'!D89</f>
        <v>54750.65</v>
      </c>
      <c r="F88" s="10">
        <f>+E88/E$26</f>
        <v>-2.8518148284329674E-3</v>
      </c>
      <c r="H88" s="9">
        <f>+'Bil ver'!E89</f>
        <v>13345</v>
      </c>
      <c r="I88" s="9">
        <v>0</v>
      </c>
      <c r="J88" s="9">
        <f t="shared" si="27"/>
        <v>13345</v>
      </c>
      <c r="K88" s="10">
        <f>+J88/J$26</f>
        <v>-2.5785223716603711E-3</v>
      </c>
      <c r="M88" s="9"/>
    </row>
    <row r="89" spans="2:13" x14ac:dyDescent="0.25">
      <c r="B89" s="11" t="s">
        <v>149</v>
      </c>
      <c r="C89" s="12">
        <f>SUM(C87:C88)</f>
        <v>249880.07</v>
      </c>
      <c r="D89" s="13">
        <f>+C89/C$26</f>
        <v>-1.2988925165620864E-2</v>
      </c>
      <c r="E89" s="12">
        <f>SUM(E87:E88)</f>
        <v>217366.47999999998</v>
      </c>
      <c r="F89" s="13">
        <f>+E89/E$26</f>
        <v>-1.1322038201706791E-2</v>
      </c>
      <c r="H89" s="12">
        <f>SUM(H87:H88)</f>
        <v>53290</v>
      </c>
      <c r="I89" s="12">
        <f t="shared" ref="I89:J89" si="31">SUM(I87:I88)</f>
        <v>0</v>
      </c>
      <c r="J89" s="12">
        <f t="shared" si="31"/>
        <v>53290</v>
      </c>
      <c r="K89" s="13">
        <f>+J89/J$26</f>
        <v>-1.0296699676716462E-2</v>
      </c>
      <c r="M89" s="9"/>
    </row>
    <row r="90" spans="2:13" x14ac:dyDescent="0.25">
      <c r="I90" s="7" t="s">
        <v>149</v>
      </c>
      <c r="M90" s="9"/>
    </row>
    <row r="91" spans="2:13" x14ac:dyDescent="0.25">
      <c r="B91" s="7" t="s">
        <v>146</v>
      </c>
      <c r="C91" s="9">
        <f>+'Bil ver'!C93</f>
        <v>18678.05</v>
      </c>
      <c r="D91" s="10">
        <f t="shared" ref="D91:D95" si="32">+C91/C$26</f>
        <v>-9.708969334358069E-4</v>
      </c>
      <c r="E91" s="9">
        <f>+'Bil ver'!D93</f>
        <v>19598.59</v>
      </c>
      <c r="F91" s="10">
        <f>+E91/E$26</f>
        <v>-1.0208381010705456E-3</v>
      </c>
      <c r="H91" s="9">
        <f>+'Bil ver'!E93</f>
        <v>0</v>
      </c>
      <c r="I91" s="9">
        <v>4900</v>
      </c>
      <c r="J91" s="9">
        <f t="shared" si="27"/>
        <v>4900</v>
      </c>
      <c r="K91" s="10">
        <f>+J91/J$26</f>
        <v>-9.4677854036236933E-4</v>
      </c>
      <c r="M91" s="9"/>
    </row>
    <row r="92" spans="2:13" x14ac:dyDescent="0.25">
      <c r="B92" s="7" t="s">
        <v>159</v>
      </c>
      <c r="C92" s="9">
        <f>+'Bil ver'!C94</f>
        <v>2680.06</v>
      </c>
      <c r="D92" s="10">
        <f t="shared" si="32"/>
        <v>-1.393112254985916E-4</v>
      </c>
      <c r="E92" s="9">
        <f>+'Bil ver'!D94</f>
        <v>2693.82</v>
      </c>
      <c r="F92" s="10">
        <f>+E92/E$26</f>
        <v>-1.4031387428513264E-4</v>
      </c>
      <c r="H92" s="9">
        <f>+'Bil ver'!E94</f>
        <v>0</v>
      </c>
      <c r="I92" s="9">
        <v>700</v>
      </c>
      <c r="J92" s="9">
        <f t="shared" si="27"/>
        <v>700</v>
      </c>
      <c r="K92" s="10">
        <f>+J92/J$26</f>
        <v>-1.3525407719462419E-4</v>
      </c>
      <c r="M92" s="9"/>
    </row>
    <row r="93" spans="2:13" x14ac:dyDescent="0.25">
      <c r="B93" s="7" t="s">
        <v>160</v>
      </c>
      <c r="C93" s="9">
        <f>+'Bil ver'!C95</f>
        <v>12888.11</v>
      </c>
      <c r="D93" s="10">
        <f t="shared" si="32"/>
        <v>-6.699321651234127E-4</v>
      </c>
      <c r="E93" s="9">
        <f>+'Bil ver'!D95</f>
        <v>12731.34</v>
      </c>
      <c r="F93" s="10">
        <f>+E93/E$26</f>
        <v>-6.6314142750491137E-4</v>
      </c>
      <c r="H93" s="9">
        <f>+'Bil ver'!E95</f>
        <v>0</v>
      </c>
      <c r="I93" s="9">
        <v>3200</v>
      </c>
      <c r="J93" s="9">
        <f t="shared" si="27"/>
        <v>3200</v>
      </c>
      <c r="K93" s="10">
        <f>+J93/J$26</f>
        <v>-6.1830435288971058E-4</v>
      </c>
      <c r="M93" s="9"/>
    </row>
    <row r="94" spans="2:13" x14ac:dyDescent="0.25">
      <c r="B94" s="7" t="s">
        <v>61</v>
      </c>
      <c r="C94" s="9">
        <f>+'Bil ver'!C99</f>
        <v>0</v>
      </c>
      <c r="D94" s="10">
        <f t="shared" si="32"/>
        <v>0</v>
      </c>
      <c r="E94" s="9">
        <f>+'Bil ver'!D99</f>
        <v>0</v>
      </c>
      <c r="F94" s="10">
        <f>+E94/E$26</f>
        <v>0</v>
      </c>
      <c r="H94" s="9">
        <f>+'Bil ver'!E99</f>
        <v>0</v>
      </c>
      <c r="I94" s="9">
        <v>0</v>
      </c>
      <c r="J94" s="9">
        <f t="shared" si="27"/>
        <v>0</v>
      </c>
      <c r="K94" s="10">
        <f>+J94/J$26</f>
        <v>0</v>
      </c>
      <c r="M94" s="9"/>
    </row>
    <row r="95" spans="2:13" x14ac:dyDescent="0.25">
      <c r="B95" s="11" t="s">
        <v>149</v>
      </c>
      <c r="C95" s="12">
        <f>SUM(C91:C94)</f>
        <v>34246.22</v>
      </c>
      <c r="D95" s="13">
        <f t="shared" si="32"/>
        <v>-1.7801403240578111E-3</v>
      </c>
      <c r="E95" s="12">
        <f>SUM(E91:E94)</f>
        <v>35023.75</v>
      </c>
      <c r="F95" s="13">
        <f>+E95/E$26</f>
        <v>-1.8242934028605896E-3</v>
      </c>
      <c r="H95" s="12">
        <f>SUM(H91:H94)</f>
        <v>0</v>
      </c>
      <c r="I95" s="12">
        <f t="shared" ref="I95:J95" si="33">SUM(I91:I94)</f>
        <v>8800</v>
      </c>
      <c r="J95" s="12">
        <f t="shared" si="33"/>
        <v>8800</v>
      </c>
      <c r="K95" s="13">
        <f>+J95/J$26</f>
        <v>-1.7003369704467041E-3</v>
      </c>
      <c r="M95" s="9"/>
    </row>
    <row r="96" spans="2:13" x14ac:dyDescent="0.25">
      <c r="B96" s="11" t="s">
        <v>149</v>
      </c>
      <c r="C96" s="8" t="s">
        <v>149</v>
      </c>
      <c r="D96" s="14" t="s">
        <v>149</v>
      </c>
      <c r="E96" s="8" t="s">
        <v>149</v>
      </c>
      <c r="F96" s="14" t="s">
        <v>149</v>
      </c>
      <c r="H96" s="8"/>
      <c r="I96" s="8"/>
      <c r="J96" s="8"/>
      <c r="K96" s="14"/>
      <c r="M96" s="9"/>
    </row>
    <row r="97" spans="2:13" x14ac:dyDescent="0.25">
      <c r="B97" s="7" t="s">
        <v>60</v>
      </c>
      <c r="C97" s="9">
        <f>+'Bil ver'!C96</f>
        <v>8219.6</v>
      </c>
      <c r="D97" s="10">
        <f>+C97/C$26</f>
        <v>-4.2726004235286655E-4</v>
      </c>
      <c r="E97" s="9">
        <f>+'Bil ver'!D96</f>
        <v>8273.42</v>
      </c>
      <c r="F97" s="10">
        <f>+E97/E$26</f>
        <v>-4.3094030550968585E-4</v>
      </c>
      <c r="H97" s="9">
        <f>+'Bil ver'!E96</f>
        <v>0</v>
      </c>
      <c r="I97" s="9">
        <v>0</v>
      </c>
      <c r="J97" s="9">
        <f t="shared" si="27"/>
        <v>0</v>
      </c>
      <c r="K97" s="10">
        <f>+J97/J$26</f>
        <v>0</v>
      </c>
      <c r="M97" s="9"/>
    </row>
    <row r="98" spans="2:13" x14ac:dyDescent="0.25">
      <c r="B98" s="7" t="s">
        <v>155</v>
      </c>
      <c r="C98" s="9">
        <f>+'Bil ver'!C97</f>
        <v>75.66</v>
      </c>
      <c r="D98" s="10">
        <f>+C98/C$26</f>
        <v>-3.9328549813151345E-6</v>
      </c>
      <c r="E98" s="9">
        <f>+'Bil ver'!D97</f>
        <v>0</v>
      </c>
      <c r="F98" s="10">
        <f>+E98/E$26</f>
        <v>0</v>
      </c>
      <c r="H98" s="9">
        <f>+'Bil ver'!E97</f>
        <v>0</v>
      </c>
      <c r="I98" s="9">
        <v>0</v>
      </c>
      <c r="J98" s="9">
        <f t="shared" si="27"/>
        <v>0</v>
      </c>
      <c r="K98" s="10">
        <f>+J98/J$26</f>
        <v>0</v>
      </c>
      <c r="M98" s="9"/>
    </row>
    <row r="99" spans="2:13" x14ac:dyDescent="0.25">
      <c r="B99" s="11" t="s">
        <v>178</v>
      </c>
      <c r="C99" s="9">
        <f>+'Bil ver'!C98</f>
        <v>0</v>
      </c>
      <c r="D99" s="10">
        <f>+C99/C$26</f>
        <v>0</v>
      </c>
      <c r="E99" s="9">
        <f>+'Bil ver'!D98</f>
        <v>0</v>
      </c>
      <c r="F99" s="10">
        <f>+E99/E$26</f>
        <v>0</v>
      </c>
      <c r="H99" s="9">
        <f>+'Bil ver'!E98</f>
        <v>0</v>
      </c>
      <c r="I99" s="9">
        <v>0</v>
      </c>
      <c r="J99" s="9">
        <f t="shared" si="27"/>
        <v>0</v>
      </c>
      <c r="K99" s="10">
        <f>+J99/J$26</f>
        <v>0</v>
      </c>
      <c r="M99" s="9"/>
    </row>
    <row r="100" spans="2:13" s="30" customFormat="1" ht="13" x14ac:dyDescent="0.3">
      <c r="B100" s="30" t="s">
        <v>62</v>
      </c>
      <c r="C100" s="31">
        <f>+C99+C98+C97+C95+C89+C85+C80+C76</f>
        <v>652366.02</v>
      </c>
      <c r="D100" s="32">
        <f>+C100/C$26</f>
        <v>-3.391040115513784E-2</v>
      </c>
      <c r="E100" s="31">
        <f>+E99+E98+E97+E95+E89+E85+E80+E76</f>
        <v>620634.40999999992</v>
      </c>
      <c r="F100" s="32">
        <f>+E100/E$26</f>
        <v>-3.2327185402798796E-2</v>
      </c>
      <c r="G100" s="7"/>
      <c r="H100" s="31">
        <f>+H99+H98+H97+H95+H89+H85+H80+H76</f>
        <v>141985</v>
      </c>
      <c r="I100" s="31">
        <f t="shared" ref="I100:J100" si="34">+I99+I98+I97+I95+I89+I85+I80+I76</f>
        <v>8800</v>
      </c>
      <c r="J100" s="31">
        <f t="shared" si="34"/>
        <v>150785</v>
      </c>
      <c r="K100" s="32">
        <f>+J100/J$26</f>
        <v>-2.9134694328273439E-2</v>
      </c>
      <c r="M100" s="9"/>
    </row>
    <row r="101" spans="2:13" x14ac:dyDescent="0.25">
      <c r="B101" s="11" t="s">
        <v>149</v>
      </c>
      <c r="C101" s="8" t="s">
        <v>149</v>
      </c>
      <c r="D101" s="14" t="s">
        <v>149</v>
      </c>
      <c r="E101" s="8" t="s">
        <v>149</v>
      </c>
      <c r="F101" s="14" t="s">
        <v>149</v>
      </c>
      <c r="H101" s="8" t="s">
        <v>149</v>
      </c>
      <c r="I101" s="8" t="s">
        <v>149</v>
      </c>
      <c r="J101" s="8" t="s">
        <v>149</v>
      </c>
      <c r="K101" s="8" t="s">
        <v>149</v>
      </c>
      <c r="M101" s="9"/>
    </row>
    <row r="102" spans="2:13" s="30" customFormat="1" ht="13" x14ac:dyDescent="0.3">
      <c r="B102" s="47" t="s">
        <v>63</v>
      </c>
      <c r="C102" s="34" t="s">
        <v>149</v>
      </c>
      <c r="D102" s="35" t="s">
        <v>149</v>
      </c>
      <c r="E102" s="34" t="s">
        <v>149</v>
      </c>
      <c r="F102" s="35" t="s">
        <v>149</v>
      </c>
      <c r="G102" s="7"/>
      <c r="H102" s="34" t="s">
        <v>149</v>
      </c>
      <c r="I102" s="34" t="s">
        <v>149</v>
      </c>
      <c r="J102" s="34" t="s">
        <v>149</v>
      </c>
      <c r="K102" s="34" t="s">
        <v>149</v>
      </c>
      <c r="M102" s="9"/>
    </row>
    <row r="103" spans="2:13" x14ac:dyDescent="0.25">
      <c r="B103" s="7" t="s">
        <v>65</v>
      </c>
      <c r="C103" s="9">
        <f>+'Bil ver'!C104</f>
        <v>10445.64</v>
      </c>
      <c r="D103" s="10">
        <f t="shared" ref="D103:D110" si="35">+C103/C$26</f>
        <v>-5.4297101912535847E-4</v>
      </c>
      <c r="E103" s="9">
        <f>+'Bil ver'!D104</f>
        <v>24547.39</v>
      </c>
      <c r="F103" s="10">
        <f t="shared" ref="F103:F117" si="36">+E103/E$26</f>
        <v>-1.2786078485155362E-3</v>
      </c>
      <c r="H103" s="9">
        <f>+'Bil ver'!E104</f>
        <v>5450</v>
      </c>
      <c r="I103" s="9">
        <v>0</v>
      </c>
      <c r="J103" s="9">
        <f t="shared" si="27"/>
        <v>5450</v>
      </c>
      <c r="K103" s="10">
        <f t="shared" ref="K103:K117" si="37">+J103/J$26</f>
        <v>-1.0530496010152882E-3</v>
      </c>
      <c r="M103" s="9"/>
    </row>
    <row r="104" spans="2:13" x14ac:dyDescent="0.25">
      <c r="B104" s="7" t="s">
        <v>138</v>
      </c>
      <c r="C104" s="9">
        <f>+'Bil ver'!C105</f>
        <v>3634.96</v>
      </c>
      <c r="D104" s="20">
        <f t="shared" si="35"/>
        <v>-1.8894753559187499E-4</v>
      </c>
      <c r="E104" s="9">
        <f>+'Bil ver'!D105</f>
        <v>6146.41</v>
      </c>
      <c r="F104" s="20">
        <f t="shared" si="36"/>
        <v>-3.2015004716160768E-4</v>
      </c>
      <c r="H104" s="9">
        <f>+'Bil ver'!E105</f>
        <v>1285</v>
      </c>
      <c r="I104" s="9">
        <v>0</v>
      </c>
      <c r="J104" s="9">
        <f t="shared" si="27"/>
        <v>1285</v>
      </c>
      <c r="K104" s="20">
        <f t="shared" si="37"/>
        <v>-2.4828784170727438E-4</v>
      </c>
      <c r="M104" s="9"/>
    </row>
    <row r="105" spans="2:13" x14ac:dyDescent="0.25">
      <c r="B105" s="7" t="s">
        <v>44</v>
      </c>
      <c r="C105" s="9">
        <f>+'Bil ver'!C65</f>
        <v>2850.45</v>
      </c>
      <c r="D105" s="10">
        <f t="shared" si="35"/>
        <v>-1.4816820620525674E-4</v>
      </c>
      <c r="E105" s="9">
        <f>+'Bil ver'!D65</f>
        <v>6298.82</v>
      </c>
      <c r="F105" s="10">
        <f t="shared" si="36"/>
        <v>-3.2808867616421255E-4</v>
      </c>
      <c r="H105" s="9">
        <f>+'Bil ver'!E65</f>
        <v>1335</v>
      </c>
      <c r="I105" s="9">
        <v>0</v>
      </c>
      <c r="J105" s="9">
        <f t="shared" si="27"/>
        <v>1335</v>
      </c>
      <c r="K105" s="10">
        <f t="shared" si="37"/>
        <v>-2.5794884722117611E-4</v>
      </c>
      <c r="M105" s="9"/>
    </row>
    <row r="106" spans="2:13" x14ac:dyDescent="0.25">
      <c r="B106" s="7" t="s">
        <v>45</v>
      </c>
      <c r="C106" s="9">
        <f>+'Bil ver'!C66</f>
        <v>11627.01</v>
      </c>
      <c r="D106" s="10">
        <f t="shared" si="35"/>
        <v>-6.0437938403781234E-4</v>
      </c>
      <c r="E106" s="9">
        <f>+'Bil ver'!D66</f>
        <v>12899.91</v>
      </c>
      <c r="F106" s="10">
        <f t="shared" si="36"/>
        <v>-6.7192178765824182E-4</v>
      </c>
      <c r="H106" s="9">
        <f>+'Bil ver'!E66</f>
        <v>3566</v>
      </c>
      <c r="I106" s="9">
        <v>0</v>
      </c>
      <c r="J106" s="9">
        <f t="shared" si="27"/>
        <v>3566</v>
      </c>
      <c r="K106" s="10">
        <f t="shared" si="37"/>
        <v>-6.8902291325147126E-4</v>
      </c>
      <c r="M106" s="9"/>
    </row>
    <row r="107" spans="2:13" x14ac:dyDescent="0.25">
      <c r="B107" s="7" t="s">
        <v>66</v>
      </c>
      <c r="C107" s="9">
        <f>+'Bil ver'!C106</f>
        <v>200.3</v>
      </c>
      <c r="D107" s="10">
        <f t="shared" si="35"/>
        <v>-1.0411721553759205E-5</v>
      </c>
      <c r="E107" s="9">
        <f>+'Bil ver'!D106</f>
        <v>255.61</v>
      </c>
      <c r="F107" s="10">
        <f t="shared" si="36"/>
        <v>-1.3314040806743862E-5</v>
      </c>
      <c r="H107" s="9">
        <f>+'Bil ver'!E106</f>
        <v>56</v>
      </c>
      <c r="I107" s="9">
        <v>0</v>
      </c>
      <c r="J107" s="9">
        <f t="shared" si="27"/>
        <v>56</v>
      </c>
      <c r="K107" s="10">
        <f t="shared" si="37"/>
        <v>-1.0820326175569935E-5</v>
      </c>
      <c r="M107" s="9"/>
    </row>
    <row r="108" spans="2:13" x14ac:dyDescent="0.25">
      <c r="B108" s="7" t="s">
        <v>67</v>
      </c>
      <c r="C108" s="9">
        <f>+'Bil ver'!C107</f>
        <v>20489.7</v>
      </c>
      <c r="D108" s="10">
        <f t="shared" si="35"/>
        <v>-1.0650676541191213E-3</v>
      </c>
      <c r="E108" s="9">
        <f>+'Bil ver'!D107</f>
        <v>21556.66</v>
      </c>
      <c r="F108" s="10">
        <f t="shared" si="36"/>
        <v>-1.1228287269555305E-3</v>
      </c>
      <c r="H108" s="9">
        <f>+'Bil ver'!E107</f>
        <v>7506</v>
      </c>
      <c r="I108" s="9">
        <v>0</v>
      </c>
      <c r="J108" s="9">
        <f t="shared" si="27"/>
        <v>7506</v>
      </c>
      <c r="K108" s="10">
        <f t="shared" si="37"/>
        <v>-1.4503101477469273E-3</v>
      </c>
      <c r="M108" s="9"/>
    </row>
    <row r="109" spans="2:13" x14ac:dyDescent="0.25">
      <c r="B109" s="7" t="s">
        <v>71</v>
      </c>
      <c r="C109" s="9">
        <f>+'Bil ver'!C111</f>
        <v>17475.71</v>
      </c>
      <c r="D109" s="10">
        <f t="shared" si="35"/>
        <v>-9.0839853456937231E-4</v>
      </c>
      <c r="E109" s="9">
        <f>+'Bil ver'!D111</f>
        <v>17645.759999999998</v>
      </c>
      <c r="F109" s="10">
        <f t="shared" si="36"/>
        <v>-9.1912041276166246E-4</v>
      </c>
      <c r="H109" s="9">
        <f>+'Bil ver'!E111</f>
        <v>3224</v>
      </c>
      <c r="I109" s="9">
        <v>0</v>
      </c>
      <c r="J109" s="9">
        <f t="shared" si="27"/>
        <v>3224</v>
      </c>
      <c r="K109" s="10">
        <f t="shared" si="37"/>
        <v>-6.2294163553638341E-4</v>
      </c>
      <c r="M109" s="9"/>
    </row>
    <row r="110" spans="2:13" x14ac:dyDescent="0.25">
      <c r="B110" s="7" t="s">
        <v>70</v>
      </c>
      <c r="C110" s="9">
        <f>+'Bil ver'!C110</f>
        <v>27893.86</v>
      </c>
      <c r="D110" s="10">
        <f t="shared" si="35"/>
        <v>-1.4499406059887256E-3</v>
      </c>
      <c r="E110" s="9">
        <f>+'Bil ver'!D110</f>
        <v>35406.589999999997</v>
      </c>
      <c r="F110" s="10">
        <f t="shared" si="36"/>
        <v>-1.8442345138595872E-3</v>
      </c>
      <c r="H110" s="9">
        <f>+'Bil ver'!E110</f>
        <v>12567</v>
      </c>
      <c r="I110" s="9">
        <v>0</v>
      </c>
      <c r="J110" s="9">
        <f t="shared" si="27"/>
        <v>12567</v>
      </c>
      <c r="K110" s="10">
        <f t="shared" si="37"/>
        <v>-2.4281971258640601E-3</v>
      </c>
      <c r="M110" s="9"/>
    </row>
    <row r="111" spans="2:13" x14ac:dyDescent="0.25">
      <c r="B111" s="7" t="s">
        <v>111</v>
      </c>
      <c r="C111" s="9">
        <f>+'Bil ver'!C160</f>
        <v>135759.6</v>
      </c>
      <c r="D111" s="10">
        <f t="shared" ref="D111:D117" si="38">+C111/C$26</f>
        <v>-7.0568704615563069E-3</v>
      </c>
      <c r="E111" s="9">
        <f>+'Bil ver'!D160</f>
        <v>135759.6</v>
      </c>
      <c r="F111" s="10">
        <f t="shared" si="36"/>
        <v>-7.071354228344838E-3</v>
      </c>
      <c r="H111" s="9">
        <f>+'Bil ver'!E160</f>
        <v>65000</v>
      </c>
      <c r="I111" s="9">
        <f>-H111+34000</f>
        <v>-31000</v>
      </c>
      <c r="J111" s="9">
        <f t="shared" si="27"/>
        <v>34000</v>
      </c>
      <c r="K111" s="10">
        <f t="shared" si="37"/>
        <v>-6.569483749453175E-3</v>
      </c>
      <c r="M111" s="9"/>
    </row>
    <row r="112" spans="2:13" x14ac:dyDescent="0.25">
      <c r="B112" s="7" t="s">
        <v>74</v>
      </c>
      <c r="C112" s="9">
        <f>+'Bil ver'!C117</f>
        <v>1052.72</v>
      </c>
      <c r="D112" s="10">
        <f t="shared" si="38"/>
        <v>-5.4721055986387374E-5</v>
      </c>
      <c r="E112" s="9">
        <f>+'Bil ver'!D117</f>
        <v>722.06</v>
      </c>
      <c r="F112" s="10">
        <f t="shared" si="36"/>
        <v>-3.7610172938920509E-5</v>
      </c>
      <c r="H112" s="9">
        <f>+'Bil ver'!E117</f>
        <v>195</v>
      </c>
      <c r="I112" s="9">
        <v>0</v>
      </c>
      <c r="J112" s="9">
        <f t="shared" si="27"/>
        <v>195</v>
      </c>
      <c r="K112" s="10">
        <f t="shared" si="37"/>
        <v>-3.7677921504216736E-5</v>
      </c>
      <c r="M112" s="9"/>
    </row>
    <row r="113" spans="2:13" x14ac:dyDescent="0.25">
      <c r="B113" s="7" t="s">
        <v>75</v>
      </c>
      <c r="C113" s="9">
        <f>+'Bil ver'!C118</f>
        <v>0</v>
      </c>
      <c r="D113" s="10">
        <f t="shared" si="38"/>
        <v>0</v>
      </c>
      <c r="E113" s="9">
        <f>+'Bil ver'!D118</f>
        <v>1122.18</v>
      </c>
      <c r="F113" s="10">
        <f t="shared" si="36"/>
        <v>-5.8451352891169465E-5</v>
      </c>
      <c r="H113" s="9">
        <f>+'Bil ver'!E118</f>
        <v>326</v>
      </c>
      <c r="I113" s="9">
        <v>0</v>
      </c>
      <c r="J113" s="9">
        <f t="shared" si="27"/>
        <v>326</v>
      </c>
      <c r="K113" s="10">
        <f t="shared" si="37"/>
        <v>-6.2989755950639261E-5</v>
      </c>
      <c r="M113" s="9"/>
    </row>
    <row r="114" spans="2:13" x14ac:dyDescent="0.25">
      <c r="B114" s="11" t="s">
        <v>147</v>
      </c>
      <c r="C114" s="9">
        <f>+'Bil ver'!C119</f>
        <v>4241.49</v>
      </c>
      <c r="D114" s="10">
        <f t="shared" si="38"/>
        <v>-2.2047535123841303E-4</v>
      </c>
      <c r="E114" s="9">
        <f>+'Bil ver'!D119</f>
        <v>3557.48</v>
      </c>
      <c r="F114" s="10">
        <f t="shared" si="36"/>
        <v>-1.8529961225763919E-4</v>
      </c>
      <c r="H114" s="9">
        <f>+'Bil ver'!E119</f>
        <v>542</v>
      </c>
      <c r="I114" s="9">
        <v>0</v>
      </c>
      <c r="J114" s="9">
        <f t="shared" si="27"/>
        <v>542</v>
      </c>
      <c r="K114" s="10">
        <f t="shared" si="37"/>
        <v>-1.0472529977069473E-4</v>
      </c>
      <c r="M114" s="9"/>
    </row>
    <row r="115" spans="2:13" x14ac:dyDescent="0.25">
      <c r="B115" s="7" t="s">
        <v>91</v>
      </c>
      <c r="C115" s="9">
        <f>+'Bil ver'!C139</f>
        <v>677.94</v>
      </c>
      <c r="D115" s="10">
        <f t="shared" si="38"/>
        <v>-3.5239752921395491E-5</v>
      </c>
      <c r="E115" s="9">
        <f>+'Bil ver'!D139</f>
        <v>707.74</v>
      </c>
      <c r="F115" s="10">
        <f t="shared" si="36"/>
        <v>-3.6864282463772544E-5</v>
      </c>
      <c r="H115" s="9">
        <f>+'Bil ver'!E139</f>
        <v>531</v>
      </c>
      <c r="I115" s="9">
        <v>0</v>
      </c>
      <c r="J115" s="9">
        <f t="shared" si="27"/>
        <v>531</v>
      </c>
      <c r="K115" s="10">
        <f t="shared" si="37"/>
        <v>-1.0259987855763635E-4</v>
      </c>
      <c r="M115" s="9"/>
    </row>
    <row r="116" spans="2:13" x14ac:dyDescent="0.25">
      <c r="B116" s="7" t="s">
        <v>76</v>
      </c>
      <c r="C116" s="9">
        <f>+'Bil ver'!C120</f>
        <v>542.67999999999995</v>
      </c>
      <c r="D116" s="10">
        <f t="shared" si="38"/>
        <v>-2.8208851985991239E-5</v>
      </c>
      <c r="E116" s="9">
        <f>+'Bil ver'!D120</f>
        <v>443.46</v>
      </c>
      <c r="F116" s="10">
        <f t="shared" si="36"/>
        <v>-2.3098644560692588E-5</v>
      </c>
      <c r="H116" s="9">
        <f>+'Bil ver'!E120</f>
        <v>283</v>
      </c>
      <c r="I116" s="9">
        <v>0</v>
      </c>
      <c r="J116" s="9">
        <f t="shared" si="27"/>
        <v>283</v>
      </c>
      <c r="K116" s="10">
        <f t="shared" si="37"/>
        <v>-5.4681291208683781E-5</v>
      </c>
      <c r="M116" s="9"/>
    </row>
    <row r="117" spans="2:13" s="30" customFormat="1" ht="13" x14ac:dyDescent="0.3">
      <c r="B117" s="30" t="s">
        <v>149</v>
      </c>
      <c r="C117" s="31">
        <f>SUM(C103:C116)</f>
        <v>236892.05999999997</v>
      </c>
      <c r="D117" s="32">
        <f t="shared" si="38"/>
        <v>-1.2313800134879774E-2</v>
      </c>
      <c r="E117" s="31">
        <f>SUM(E103:E116)</f>
        <v>267069.67</v>
      </c>
      <c r="F117" s="32">
        <f t="shared" si="36"/>
        <v>-1.3910944347340153E-2</v>
      </c>
      <c r="G117" s="7"/>
      <c r="H117" s="31">
        <f>SUM(H103:H116)</f>
        <v>101866</v>
      </c>
      <c r="I117" s="31">
        <f t="shared" ref="I117:J117" si="39">SUM(I103:I116)</f>
        <v>-31000</v>
      </c>
      <c r="J117" s="31">
        <f t="shared" si="39"/>
        <v>70866</v>
      </c>
      <c r="K117" s="32">
        <f t="shared" si="37"/>
        <v>-1.3692736334963197E-2</v>
      </c>
      <c r="M117" s="9"/>
    </row>
    <row r="118" spans="2:13" x14ac:dyDescent="0.25">
      <c r="C118" s="9"/>
      <c r="D118" s="14" t="s">
        <v>149</v>
      </c>
      <c r="E118" s="9"/>
      <c r="F118" s="14" t="s">
        <v>149</v>
      </c>
      <c r="H118" s="9"/>
      <c r="I118" s="9"/>
      <c r="J118" s="9"/>
      <c r="K118" s="14" t="s">
        <v>149</v>
      </c>
      <c r="M118" s="9"/>
    </row>
    <row r="119" spans="2:13" x14ac:dyDescent="0.25">
      <c r="B119" s="47" t="s">
        <v>77</v>
      </c>
      <c r="C119" s="8" t="s">
        <v>149</v>
      </c>
      <c r="D119" s="14" t="s">
        <v>149</v>
      </c>
      <c r="E119" s="8" t="s">
        <v>149</v>
      </c>
      <c r="F119" s="14" t="s">
        <v>149</v>
      </c>
      <c r="H119" s="8" t="s">
        <v>149</v>
      </c>
      <c r="I119" s="8"/>
      <c r="J119" s="8"/>
      <c r="K119" s="14" t="s">
        <v>149</v>
      </c>
      <c r="M119" s="9"/>
    </row>
    <row r="120" spans="2:13" x14ac:dyDescent="0.25">
      <c r="B120" s="7" t="s">
        <v>78</v>
      </c>
      <c r="C120" s="9">
        <f>+'Bil ver'!C124</f>
        <v>6797.98</v>
      </c>
      <c r="D120" s="10">
        <f t="shared" ref="D120:D128" si="40">+C120/C$26</f>
        <v>-3.5336332944595108E-4</v>
      </c>
      <c r="E120" s="9">
        <f>+'Bil ver'!D124</f>
        <v>7175.87</v>
      </c>
      <c r="F120" s="10">
        <f t="shared" ref="F120:F128" si="41">+E120/E$26</f>
        <v>-3.7377186340084139E-4</v>
      </c>
      <c r="H120" s="9">
        <f>+'Bil ver'!E124</f>
        <v>2345</v>
      </c>
      <c r="I120" s="9">
        <v>0</v>
      </c>
      <c r="J120" s="9">
        <f t="shared" si="27"/>
        <v>2345</v>
      </c>
      <c r="K120" s="10">
        <f t="shared" ref="K120:K128" si="42">+J120/J$26</f>
        <v>-4.5310115860199105E-4</v>
      </c>
      <c r="M120" s="9"/>
    </row>
    <row r="121" spans="2:13" x14ac:dyDescent="0.25">
      <c r="B121" s="7" t="s">
        <v>79</v>
      </c>
      <c r="C121" s="9">
        <f>+'Bil ver'!C125</f>
        <v>9856.8799999999992</v>
      </c>
      <c r="D121" s="10">
        <f t="shared" si="40"/>
        <v>-5.123668993949976E-4</v>
      </c>
      <c r="E121" s="9">
        <f>+'Bil ver'!D125</f>
        <v>7502.69</v>
      </c>
      <c r="F121" s="10">
        <f t="shared" si="41"/>
        <v>-3.907950425270885E-4</v>
      </c>
      <c r="H121" s="9">
        <f>+'Bil ver'!E125</f>
        <v>7500</v>
      </c>
      <c r="I121" s="9">
        <v>0</v>
      </c>
      <c r="J121" s="9">
        <f t="shared" si="27"/>
        <v>7500</v>
      </c>
      <c r="K121" s="10">
        <f t="shared" si="42"/>
        <v>-1.4491508270852592E-3</v>
      </c>
      <c r="M121" s="9"/>
    </row>
    <row r="122" spans="2:13" x14ac:dyDescent="0.25">
      <c r="B122" s="7" t="s">
        <v>82</v>
      </c>
      <c r="C122" s="9">
        <f>+'Bil ver'!C128</f>
        <v>689.4</v>
      </c>
      <c r="D122" s="10">
        <f t="shared" si="40"/>
        <v>-3.5835451019279058E-5</v>
      </c>
      <c r="E122" s="9">
        <f>+'Bil ver'!D128</f>
        <v>26784.62</v>
      </c>
      <c r="F122" s="10">
        <f t="shared" si="41"/>
        <v>-1.3951391716800115E-3</v>
      </c>
      <c r="H122" s="9">
        <f>+'Bil ver'!E128</f>
        <v>0</v>
      </c>
      <c r="I122" s="9">
        <v>0</v>
      </c>
      <c r="J122" s="9">
        <f t="shared" si="27"/>
        <v>0</v>
      </c>
      <c r="K122" s="10">
        <f t="shared" si="42"/>
        <v>0</v>
      </c>
      <c r="M122" s="9"/>
    </row>
    <row r="123" spans="2:13" x14ac:dyDescent="0.25">
      <c r="B123" s="7" t="s">
        <v>85</v>
      </c>
      <c r="C123" s="9">
        <f>+'Bil ver'!C131</f>
        <v>51.01</v>
      </c>
      <c r="D123" s="10">
        <f t="shared" si="40"/>
        <v>-2.6515322838604943E-6</v>
      </c>
      <c r="E123" s="9">
        <f>+'Bil ver'!D131</f>
        <v>978.21</v>
      </c>
      <c r="F123" s="10">
        <f t="shared" si="41"/>
        <v>-5.0952340900453478E-5</v>
      </c>
      <c r="H123" s="9">
        <f>+'Bil ver'!E131</f>
        <v>178</v>
      </c>
      <c r="I123" s="9">
        <v>0</v>
      </c>
      <c r="J123" s="9">
        <f t="shared" si="27"/>
        <v>178</v>
      </c>
      <c r="K123" s="10">
        <f t="shared" si="42"/>
        <v>-3.439317962949015E-5</v>
      </c>
      <c r="M123" s="9"/>
    </row>
    <row r="124" spans="2:13" x14ac:dyDescent="0.25">
      <c r="B124" s="7" t="s">
        <v>86</v>
      </c>
      <c r="C124" s="9">
        <f>+'Bil ver'!C132</f>
        <v>1035.1099999999999</v>
      </c>
      <c r="D124" s="10">
        <f t="shared" si="40"/>
        <v>-5.3805676972100296E-5</v>
      </c>
      <c r="E124" s="9">
        <f>+'Bil ver'!D132</f>
        <v>1385.23</v>
      </c>
      <c r="F124" s="10">
        <f t="shared" si="41"/>
        <v>-7.215292338611869E-5</v>
      </c>
      <c r="H124" s="9">
        <f>+'Bil ver'!E132</f>
        <v>542</v>
      </c>
      <c r="I124" s="9">
        <v>0</v>
      </c>
      <c r="J124" s="9">
        <f t="shared" si="27"/>
        <v>542</v>
      </c>
      <c r="K124" s="10">
        <f t="shared" si="42"/>
        <v>-1.0472529977069473E-4</v>
      </c>
      <c r="M124" s="9"/>
    </row>
    <row r="125" spans="2:13" x14ac:dyDescent="0.25">
      <c r="B125" s="7" t="s">
        <v>87</v>
      </c>
      <c r="C125" s="9">
        <f>+'Bil ver'!C133</f>
        <v>2840.8</v>
      </c>
      <c r="D125" s="10">
        <f t="shared" si="40"/>
        <v>-1.4766659306000575E-4</v>
      </c>
      <c r="E125" s="9">
        <f>+'Bil ver'!D133</f>
        <v>2473.81</v>
      </c>
      <c r="F125" s="10">
        <f t="shared" si="41"/>
        <v>-1.2885414220152198E-4</v>
      </c>
      <c r="H125" s="9">
        <f>+'Bil ver'!E133</f>
        <v>1585</v>
      </c>
      <c r="I125" s="9">
        <v>0</v>
      </c>
      <c r="J125" s="9">
        <f t="shared" si="27"/>
        <v>1585</v>
      </c>
      <c r="K125" s="10">
        <f t="shared" si="42"/>
        <v>-3.0625387479068475E-4</v>
      </c>
      <c r="M125" s="9"/>
    </row>
    <row r="126" spans="2:13" x14ac:dyDescent="0.25">
      <c r="B126" s="7" t="s">
        <v>88</v>
      </c>
      <c r="C126" s="9">
        <f>+'Bil ver'!C135</f>
        <v>6713.11</v>
      </c>
      <c r="D126" s="10">
        <f t="shared" si="40"/>
        <v>-3.4895173279958291E-4</v>
      </c>
      <c r="E126" s="9">
        <f>+'Bil ver'!D135</f>
        <v>3841.84</v>
      </c>
      <c r="F126" s="10">
        <f t="shared" si="41"/>
        <v>-2.0011116362028417E-4</v>
      </c>
      <c r="H126" s="9">
        <f>+'Bil ver'!E135</f>
        <v>777</v>
      </c>
      <c r="I126" s="9">
        <v>0</v>
      </c>
      <c r="J126" s="9">
        <f t="shared" si="27"/>
        <v>777</v>
      </c>
      <c r="K126" s="10">
        <f t="shared" si="42"/>
        <v>-1.5013202568603284E-4</v>
      </c>
      <c r="M126" s="9"/>
    </row>
    <row r="127" spans="2:13" x14ac:dyDescent="0.25">
      <c r="B127" s="22" t="s">
        <v>148</v>
      </c>
      <c r="C127" s="9">
        <f>+'Bil ver'!C134</f>
        <v>18857.48</v>
      </c>
      <c r="D127" s="10">
        <f t="shared" si="40"/>
        <v>-9.8022381909926683E-4</v>
      </c>
      <c r="E127" s="9">
        <f>+'Bil ver'!D134</f>
        <v>9980.5300000000007</v>
      </c>
      <c r="F127" s="10">
        <f t="shared" si="41"/>
        <v>-5.1985909664305511E-4</v>
      </c>
      <c r="H127" s="9">
        <f>+'Bil ver'!E134</f>
        <v>2958</v>
      </c>
      <c r="I127" s="9">
        <v>0</v>
      </c>
      <c r="J127" s="9">
        <f t="shared" si="27"/>
        <v>2958</v>
      </c>
      <c r="K127" s="10">
        <f t="shared" si="42"/>
        <v>-5.7154508620242618E-4</v>
      </c>
      <c r="M127" s="9"/>
    </row>
    <row r="128" spans="2:13" s="30" customFormat="1" ht="13" x14ac:dyDescent="0.3">
      <c r="B128" s="30" t="s">
        <v>89</v>
      </c>
      <c r="C128" s="31">
        <f>SUM(C119:C127)</f>
        <v>46841.770000000004</v>
      </c>
      <c r="D128" s="32">
        <f t="shared" si="40"/>
        <v>-2.4348650340750445E-3</v>
      </c>
      <c r="E128" s="31">
        <f>SUM(E119:E127)</f>
        <v>60122.8</v>
      </c>
      <c r="F128" s="32">
        <f t="shared" si="41"/>
        <v>-3.1316357443593752E-3</v>
      </c>
      <c r="G128" s="7"/>
      <c r="H128" s="31">
        <f>SUM(H119:H127)</f>
        <v>15885</v>
      </c>
      <c r="I128" s="31">
        <f t="shared" ref="I128:J128" si="43">SUM(I119:I127)</f>
        <v>0</v>
      </c>
      <c r="J128" s="31">
        <f t="shared" si="43"/>
        <v>15885</v>
      </c>
      <c r="K128" s="32">
        <f t="shared" si="42"/>
        <v>-3.069301451766579E-3</v>
      </c>
      <c r="M128" s="9"/>
    </row>
    <row r="129" spans="2:13" x14ac:dyDescent="0.25">
      <c r="C129" s="21" t="s">
        <v>149</v>
      </c>
      <c r="D129" s="18" t="s">
        <v>149</v>
      </c>
      <c r="E129" s="21" t="s">
        <v>149</v>
      </c>
      <c r="F129" s="18" t="s">
        <v>149</v>
      </c>
      <c r="H129" s="21" t="s">
        <v>149</v>
      </c>
      <c r="I129" s="21"/>
      <c r="J129" s="21"/>
      <c r="K129" s="18" t="s">
        <v>149</v>
      </c>
      <c r="M129" s="9"/>
    </row>
    <row r="130" spans="2:13" x14ac:dyDescent="0.25">
      <c r="B130" s="11" t="s">
        <v>149</v>
      </c>
      <c r="C130" s="8" t="s">
        <v>149</v>
      </c>
      <c r="D130" s="14" t="s">
        <v>149</v>
      </c>
      <c r="E130" s="8" t="s">
        <v>149</v>
      </c>
      <c r="F130" s="14" t="s">
        <v>149</v>
      </c>
      <c r="H130" s="8" t="s">
        <v>149</v>
      </c>
      <c r="I130" s="8"/>
      <c r="J130" s="8"/>
      <c r="K130" s="14" t="s">
        <v>149</v>
      </c>
      <c r="M130" s="9"/>
    </row>
    <row r="131" spans="2:13" x14ac:dyDescent="0.25">
      <c r="B131" s="47" t="s">
        <v>118</v>
      </c>
      <c r="C131" s="9">
        <f>+'Bil ver'!C179</f>
        <v>1564.88</v>
      </c>
      <c r="D131" s="10">
        <f>+C131/C$26</f>
        <v>-8.1343458936828289E-5</v>
      </c>
      <c r="E131" s="9">
        <f>+'Bil ver'!D179</f>
        <v>0</v>
      </c>
      <c r="F131" s="10">
        <f>+E131/E$26</f>
        <v>0</v>
      </c>
      <c r="H131" s="9">
        <f>+'Bil ver'!E179</f>
        <v>0</v>
      </c>
      <c r="I131" s="9">
        <v>0</v>
      </c>
      <c r="J131" s="9">
        <f t="shared" si="27"/>
        <v>0</v>
      </c>
      <c r="K131" s="10">
        <f>+J131/J$26</f>
        <v>0</v>
      </c>
      <c r="M131" s="9"/>
    </row>
    <row r="132" spans="2:13" ht="13" x14ac:dyDescent="0.3">
      <c r="B132" s="11"/>
      <c r="C132" s="31">
        <f>+C131</f>
        <v>1564.88</v>
      </c>
      <c r="D132" s="32">
        <f>+C132/C$26</f>
        <v>-8.1343458936828289E-5</v>
      </c>
      <c r="E132" s="31">
        <f>+E131</f>
        <v>0</v>
      </c>
      <c r="F132" s="32">
        <f>+E132/E$26</f>
        <v>0</v>
      </c>
      <c r="H132" s="31">
        <f>+H131</f>
        <v>0</v>
      </c>
      <c r="I132" s="31">
        <f t="shared" ref="I132:J132" si="44">+I131</f>
        <v>0</v>
      </c>
      <c r="J132" s="31">
        <f t="shared" si="44"/>
        <v>0</v>
      </c>
      <c r="K132" s="32">
        <f>+J132/J$26</f>
        <v>0</v>
      </c>
      <c r="M132" s="9"/>
    </row>
    <row r="133" spans="2:13" x14ac:dyDescent="0.25">
      <c r="B133" s="11"/>
      <c r="C133" s="8"/>
      <c r="D133" s="14" t="s">
        <v>149</v>
      </c>
      <c r="E133" s="8"/>
      <c r="F133" s="14" t="s">
        <v>149</v>
      </c>
      <c r="H133" s="8"/>
      <c r="I133" s="8"/>
      <c r="J133" s="8"/>
      <c r="K133" s="14" t="s">
        <v>149</v>
      </c>
      <c r="M133" s="9"/>
    </row>
    <row r="134" spans="2:13" x14ac:dyDescent="0.25">
      <c r="B134" s="47" t="s">
        <v>93</v>
      </c>
      <c r="C134" s="8" t="s">
        <v>149</v>
      </c>
      <c r="D134" s="14" t="s">
        <v>149</v>
      </c>
      <c r="E134" s="8" t="s">
        <v>149</v>
      </c>
      <c r="F134" s="14" t="s">
        <v>149</v>
      </c>
      <c r="H134" s="8" t="s">
        <v>149</v>
      </c>
      <c r="I134" s="8"/>
      <c r="J134" s="8"/>
      <c r="K134" s="14" t="s">
        <v>149</v>
      </c>
      <c r="M134" s="9"/>
    </row>
    <row r="135" spans="2:13" x14ac:dyDescent="0.25">
      <c r="B135" s="7" t="s">
        <v>94</v>
      </c>
      <c r="C135" s="9">
        <f>+'Bil ver'!C143</f>
        <v>68767.91</v>
      </c>
      <c r="D135" s="20">
        <f t="shared" ref="D135:D160" si="45">+C135/C$26</f>
        <v>-3.5745997541386581E-3</v>
      </c>
      <c r="E135" s="9">
        <f>+'Bil ver'!D143</f>
        <v>68767.91</v>
      </c>
      <c r="F135" s="20">
        <f t="shared" ref="F135:F160" si="46">+E135/E$26</f>
        <v>-3.5819363872089875E-3</v>
      </c>
      <c r="H135" s="9">
        <f>+'Bil ver'!E143</f>
        <v>15000</v>
      </c>
      <c r="I135" s="9">
        <v>2000</v>
      </c>
      <c r="J135" s="9">
        <f t="shared" si="27"/>
        <v>17000</v>
      </c>
      <c r="K135" s="20">
        <f t="shared" ref="K135:K160" si="47">+J135/J$26</f>
        <v>-3.2847418747265875E-3</v>
      </c>
      <c r="M135" s="9"/>
    </row>
    <row r="136" spans="2:13" x14ac:dyDescent="0.25">
      <c r="B136" s="7" t="s">
        <v>95</v>
      </c>
      <c r="C136" s="9">
        <f>+'Bil ver'!C144</f>
        <v>11305.21</v>
      </c>
      <c r="D136" s="10">
        <f t="shared" si="45"/>
        <v>-5.8765201511120366E-4</v>
      </c>
      <c r="E136" s="9">
        <f>+'Bil ver'!D144</f>
        <v>11048.61</v>
      </c>
      <c r="F136" s="10">
        <f t="shared" si="46"/>
        <v>-5.7549252532294632E-4</v>
      </c>
      <c r="H136" s="9">
        <f>+'Bil ver'!E144</f>
        <v>0</v>
      </c>
      <c r="I136" s="9">
        <v>2400</v>
      </c>
      <c r="J136" s="9">
        <f t="shared" si="27"/>
        <v>2400</v>
      </c>
      <c r="K136" s="10">
        <f t="shared" si="47"/>
        <v>-4.6372826466728294E-4</v>
      </c>
      <c r="M136" s="9"/>
    </row>
    <row r="137" spans="2:13" x14ac:dyDescent="0.25">
      <c r="B137" s="7" t="s">
        <v>96</v>
      </c>
      <c r="C137" s="9">
        <f>+'Bil ver'!C145</f>
        <v>8595.99</v>
      </c>
      <c r="D137" s="10">
        <f t="shared" si="45"/>
        <v>-4.4682503424312828E-4</v>
      </c>
      <c r="E137" s="9">
        <f>+'Bil ver'!D145</f>
        <v>8595.99</v>
      </c>
      <c r="F137" s="10">
        <f t="shared" si="46"/>
        <v>-4.47742113510278E-4</v>
      </c>
      <c r="H137" s="9">
        <f>+'Bil ver'!E145</f>
        <v>0</v>
      </c>
      <c r="I137" s="9">
        <v>2150</v>
      </c>
      <c r="J137" s="9">
        <f t="shared" ref="J137:J200" si="48">+I137+H137</f>
        <v>2150</v>
      </c>
      <c r="K137" s="10">
        <f t="shared" si="47"/>
        <v>-4.154232370977743E-4</v>
      </c>
      <c r="M137" s="9"/>
    </row>
    <row r="138" spans="2:13" x14ac:dyDescent="0.25">
      <c r="B138" s="7" t="s">
        <v>97</v>
      </c>
      <c r="C138" s="9">
        <f>+'Bil ver'!C146</f>
        <v>17022.59</v>
      </c>
      <c r="D138" s="10">
        <f t="shared" si="45"/>
        <v>-8.8484506841640491E-4</v>
      </c>
      <c r="E138" s="9">
        <f>+'Bil ver'!D146</f>
        <v>25136.55</v>
      </c>
      <c r="F138" s="10">
        <f t="shared" si="46"/>
        <v>-1.3092956161369171E-3</v>
      </c>
      <c r="H138" s="9">
        <f>+'Bil ver'!E146</f>
        <v>7544</v>
      </c>
      <c r="I138" s="9">
        <v>0</v>
      </c>
      <c r="J138" s="9">
        <f t="shared" si="48"/>
        <v>7544</v>
      </c>
      <c r="K138" s="10">
        <f t="shared" si="47"/>
        <v>-1.4576525119374927E-3</v>
      </c>
      <c r="M138" s="9"/>
    </row>
    <row r="139" spans="2:13" x14ac:dyDescent="0.25">
      <c r="B139" s="7" t="s">
        <v>98</v>
      </c>
      <c r="C139" s="9">
        <f>+'Bil ver'!C147</f>
        <v>29982.36</v>
      </c>
      <c r="D139" s="10">
        <f t="shared" si="45"/>
        <v>-1.5585021659738785E-3</v>
      </c>
      <c r="E139" s="9">
        <f>+'Bil ver'!D147</f>
        <v>34880.54</v>
      </c>
      <c r="F139" s="10">
        <f t="shared" si="46"/>
        <v>-1.8168339772358731E-3</v>
      </c>
      <c r="H139" s="9">
        <f>+'Bil ver'!E147</f>
        <v>35450</v>
      </c>
      <c r="I139" s="9">
        <f>-H139+8700</f>
        <v>-26750</v>
      </c>
      <c r="J139" s="9">
        <f t="shared" si="48"/>
        <v>8700</v>
      </c>
      <c r="K139" s="10">
        <f t="shared" si="47"/>
        <v>-1.6810149594189007E-3</v>
      </c>
      <c r="M139" s="9"/>
    </row>
    <row r="140" spans="2:13" x14ac:dyDescent="0.25">
      <c r="B140" s="7" t="s">
        <v>99</v>
      </c>
      <c r="C140" s="9">
        <f>+'Bil ver'!C148</f>
        <v>912.84</v>
      </c>
      <c r="D140" s="10">
        <f t="shared" si="45"/>
        <v>-4.7450004508904407E-5</v>
      </c>
      <c r="E140" s="9">
        <f>+'Bil ver'!D148</f>
        <v>620.34</v>
      </c>
      <c r="F140" s="10">
        <f t="shared" si="46"/>
        <v>-3.2311850373833134E-5</v>
      </c>
      <c r="H140" s="9">
        <f>+'Bil ver'!E148</f>
        <v>155</v>
      </c>
      <c r="I140" s="9">
        <v>0</v>
      </c>
      <c r="J140" s="9">
        <f t="shared" si="48"/>
        <v>155</v>
      </c>
      <c r="K140" s="10">
        <f t="shared" si="47"/>
        <v>-2.9949117093095356E-5</v>
      </c>
      <c r="M140" s="9"/>
    </row>
    <row r="141" spans="2:13" x14ac:dyDescent="0.25">
      <c r="B141" s="7" t="s">
        <v>100</v>
      </c>
      <c r="C141" s="9">
        <f>+'Bil ver'!C149</f>
        <v>7793.5</v>
      </c>
      <c r="D141" s="10">
        <f t="shared" si="45"/>
        <v>-4.0511109300660192E-4</v>
      </c>
      <c r="E141" s="9">
        <f>+'Bil ver'!D149</f>
        <v>5269.78</v>
      </c>
      <c r="F141" s="10">
        <f t="shared" si="46"/>
        <v>-2.7448873660092585E-4</v>
      </c>
      <c r="H141" s="9">
        <f>+'Bil ver'!E149</f>
        <v>1453</v>
      </c>
      <c r="I141" s="9">
        <v>0</v>
      </c>
      <c r="J141" s="9">
        <f t="shared" si="48"/>
        <v>1453</v>
      </c>
      <c r="K141" s="10">
        <f t="shared" si="47"/>
        <v>-2.8074882023398418E-4</v>
      </c>
      <c r="M141" s="9"/>
    </row>
    <row r="142" spans="2:13" x14ac:dyDescent="0.25">
      <c r="B142" s="7" t="s">
        <v>101</v>
      </c>
      <c r="C142" s="9">
        <f>+'Bil ver'!C150</f>
        <v>2208.6</v>
      </c>
      <c r="D142" s="10">
        <f t="shared" si="45"/>
        <v>-1.1480443446646321E-4</v>
      </c>
      <c r="E142" s="9">
        <f>+'Bil ver'!D150</f>
        <v>1081.3800000000001</v>
      </c>
      <c r="F142" s="10">
        <f t="shared" si="46"/>
        <v>-5.632619008488196E-5</v>
      </c>
      <c r="H142" s="9">
        <f>+'Bil ver'!E150</f>
        <v>0</v>
      </c>
      <c r="I142" s="9">
        <v>0</v>
      </c>
      <c r="J142" s="9">
        <f t="shared" si="48"/>
        <v>0</v>
      </c>
      <c r="K142" s="10">
        <f t="shared" si="47"/>
        <v>0</v>
      </c>
      <c r="M142" s="9"/>
    </row>
    <row r="143" spans="2:13" x14ac:dyDescent="0.25">
      <c r="B143" s="7" t="s">
        <v>102</v>
      </c>
      <c r="C143" s="9">
        <f>+'Bil ver'!C151</f>
        <v>630.55999999999995</v>
      </c>
      <c r="D143" s="10">
        <f t="shared" si="45"/>
        <v>-3.2776910349168267E-5</v>
      </c>
      <c r="E143" s="9">
        <f>+'Bil ver'!D151</f>
        <v>667.34</v>
      </c>
      <c r="F143" s="10">
        <f t="shared" si="46"/>
        <v>-3.4759954586958447E-5</v>
      </c>
      <c r="H143" s="9">
        <f>+'Bil ver'!E151</f>
        <v>35</v>
      </c>
      <c r="I143" s="9">
        <v>0</v>
      </c>
      <c r="J143" s="9">
        <f t="shared" si="48"/>
        <v>35</v>
      </c>
      <c r="K143" s="10">
        <f t="shared" si="47"/>
        <v>-6.7627038597312099E-6</v>
      </c>
      <c r="M143" s="9"/>
    </row>
    <row r="144" spans="2:13" x14ac:dyDescent="0.25">
      <c r="B144" s="7" t="s">
        <v>103</v>
      </c>
      <c r="C144" s="9">
        <f>+'Bil ver'!C152</f>
        <v>1085.96</v>
      </c>
      <c r="D144" s="10">
        <f t="shared" si="45"/>
        <v>-5.6448892354070627E-5</v>
      </c>
      <c r="E144" s="9">
        <f>+'Bil ver'!D152</f>
        <v>27.51</v>
      </c>
      <c r="F144" s="10">
        <f t="shared" si="46"/>
        <v>-1.4329222745335615E-6</v>
      </c>
      <c r="H144" s="9">
        <f>+'Bil ver'!E152</f>
        <v>0</v>
      </c>
      <c r="I144" s="9">
        <v>0</v>
      </c>
      <c r="J144" s="9">
        <f t="shared" si="48"/>
        <v>0</v>
      </c>
      <c r="K144" s="10">
        <f t="shared" si="47"/>
        <v>0</v>
      </c>
      <c r="M144" s="9"/>
    </row>
    <row r="145" spans="1:247" x14ac:dyDescent="0.25">
      <c r="B145" s="7" t="s">
        <v>104</v>
      </c>
      <c r="C145" s="9">
        <f>+'Bil ver'!C153</f>
        <v>5957.36</v>
      </c>
      <c r="D145" s="10">
        <f t="shared" si="45"/>
        <v>-3.0966736652772312E-4</v>
      </c>
      <c r="E145" s="9">
        <f>+'Bil ver'!D153</f>
        <v>6836.48</v>
      </c>
      <c r="F145" s="10">
        <f t="shared" si="46"/>
        <v>-3.5609394661589242E-4</v>
      </c>
      <c r="H145" s="9">
        <f>+'Bil ver'!E153</f>
        <v>1543</v>
      </c>
      <c r="I145" s="9">
        <v>0</v>
      </c>
      <c r="J145" s="9">
        <f t="shared" si="48"/>
        <v>1543</v>
      </c>
      <c r="K145" s="10">
        <f t="shared" si="47"/>
        <v>-2.9813863015900732E-4</v>
      </c>
      <c r="M145" s="9"/>
    </row>
    <row r="146" spans="1:247" x14ac:dyDescent="0.25">
      <c r="B146" s="7" t="s">
        <v>105</v>
      </c>
      <c r="C146" s="9">
        <f>+'Bil ver'!C154</f>
        <v>31683.34</v>
      </c>
      <c r="D146" s="10">
        <f t="shared" si="45"/>
        <v>-1.6469201895810343E-3</v>
      </c>
      <c r="E146" s="9">
        <f>+'Bil ver'!D154</f>
        <v>23007.34</v>
      </c>
      <c r="F146" s="10">
        <f t="shared" si="46"/>
        <v>-1.1983907656767353E-3</v>
      </c>
      <c r="H146" s="9">
        <f>+'Bil ver'!E154</f>
        <v>6414</v>
      </c>
      <c r="I146" s="9">
        <v>0</v>
      </c>
      <c r="J146" s="9">
        <f t="shared" si="48"/>
        <v>6414</v>
      </c>
      <c r="K146" s="10">
        <f t="shared" si="47"/>
        <v>-1.2393137873233137E-3</v>
      </c>
      <c r="M146" s="9"/>
    </row>
    <row r="147" spans="1:247" x14ac:dyDescent="0.25">
      <c r="B147" s="7" t="s">
        <v>106</v>
      </c>
      <c r="C147" s="9">
        <f>+'Bil ver'!C155</f>
        <v>24224.62</v>
      </c>
      <c r="D147" s="10">
        <f t="shared" si="45"/>
        <v>-1.2592111741668813E-3</v>
      </c>
      <c r="E147" s="9">
        <f>+'Bil ver'!D155</f>
        <v>27289.01</v>
      </c>
      <c r="F147" s="10">
        <f t="shared" si="46"/>
        <v>-1.4214114968727409E-3</v>
      </c>
      <c r="H147" s="9">
        <f>+'Bil ver'!E155</f>
        <v>4576</v>
      </c>
      <c r="I147" s="9">
        <v>0</v>
      </c>
      <c r="J147" s="9">
        <f t="shared" si="48"/>
        <v>4576</v>
      </c>
      <c r="K147" s="10">
        <f t="shared" si="47"/>
        <v>-8.8417522463228614E-4</v>
      </c>
      <c r="M147" s="9"/>
    </row>
    <row r="148" spans="1:247" x14ac:dyDescent="0.25">
      <c r="B148" s="7" t="s">
        <v>107</v>
      </c>
      <c r="C148" s="9">
        <f>+'Bil ver'!C156</f>
        <v>1740.06</v>
      </c>
      <c r="D148" s="10">
        <f t="shared" si="45"/>
        <v>-9.0449426893830467E-5</v>
      </c>
      <c r="E148" s="9">
        <f>+'Bil ver'!D156</f>
        <v>2039.36</v>
      </c>
      <c r="F148" s="10">
        <f t="shared" si="46"/>
        <v>-1.0622480442721788E-4</v>
      </c>
      <c r="H148" s="9">
        <f>+'Bil ver'!E156</f>
        <v>309</v>
      </c>
      <c r="I148" s="9">
        <v>0</v>
      </c>
      <c r="J148" s="9">
        <f t="shared" si="48"/>
        <v>309</v>
      </c>
      <c r="K148" s="10">
        <f t="shared" si="47"/>
        <v>-5.9705014075912675E-5</v>
      </c>
      <c r="M148" s="9"/>
    </row>
    <row r="149" spans="1:247" x14ac:dyDescent="0.25">
      <c r="B149" s="7" t="s">
        <v>108</v>
      </c>
      <c r="C149" s="9">
        <f>+'Bil ver'!C157</f>
        <v>1900.42</v>
      </c>
      <c r="D149" s="10">
        <f t="shared" si="45"/>
        <v>-9.8785041813255465E-5</v>
      </c>
      <c r="E149" s="9">
        <f>+'Bil ver'!D157</f>
        <v>812.15</v>
      </c>
      <c r="F149" s="10">
        <f t="shared" si="46"/>
        <v>-4.2302719929568586E-5</v>
      </c>
      <c r="H149" s="9">
        <f>+'Bil ver'!E157</f>
        <v>33</v>
      </c>
      <c r="I149" s="9">
        <v>0</v>
      </c>
      <c r="J149" s="9">
        <f t="shared" si="48"/>
        <v>33</v>
      </c>
      <c r="K149" s="10">
        <f t="shared" si="47"/>
        <v>-6.3762636391751403E-6</v>
      </c>
      <c r="M149" s="9"/>
    </row>
    <row r="150" spans="1:247" x14ac:dyDescent="0.25">
      <c r="B150" s="7" t="s">
        <v>109</v>
      </c>
      <c r="C150" s="9">
        <f>+'Bil ver'!C158</f>
        <v>10497.01</v>
      </c>
      <c r="D150" s="10">
        <f t="shared" si="45"/>
        <v>-5.4564126443847191E-4</v>
      </c>
      <c r="E150" s="9">
        <f>+'Bil ver'!D158</f>
        <v>9343.69</v>
      </c>
      <c r="F150" s="10">
        <f t="shared" si="46"/>
        <v>-4.8668780542844396E-4</v>
      </c>
      <c r="H150" s="9">
        <f>+'Bil ver'!E158</f>
        <v>903</v>
      </c>
      <c r="I150" s="9">
        <v>0</v>
      </c>
      <c r="J150" s="9">
        <f t="shared" si="48"/>
        <v>903</v>
      </c>
      <c r="K150" s="10">
        <f t="shared" si="47"/>
        <v>-1.744777595810652E-4</v>
      </c>
      <c r="M150" s="9"/>
    </row>
    <row r="151" spans="1:247" x14ac:dyDescent="0.25">
      <c r="B151" s="7" t="s">
        <v>110</v>
      </c>
      <c r="C151" s="9">
        <f>+'Bil ver'!C159</f>
        <v>902.99</v>
      </c>
      <c r="D151" s="10">
        <f t="shared" si="45"/>
        <v>-4.6937995236290686E-5</v>
      </c>
      <c r="E151" s="9">
        <f>+'Bil ver'!D159</f>
        <v>1613.65</v>
      </c>
      <c r="F151" s="10">
        <f t="shared" si="46"/>
        <v>-8.4050709861907723E-5</v>
      </c>
      <c r="H151" s="9">
        <f>+'Bil ver'!E159</f>
        <v>234</v>
      </c>
      <c r="I151" s="9">
        <v>0</v>
      </c>
      <c r="J151" s="9">
        <f t="shared" si="48"/>
        <v>234</v>
      </c>
      <c r="K151" s="10">
        <f t="shared" si="47"/>
        <v>-4.5213505805060083E-5</v>
      </c>
      <c r="M151" s="9"/>
    </row>
    <row r="152" spans="1:247" x14ac:dyDescent="0.25">
      <c r="B152" s="11" t="s">
        <v>182</v>
      </c>
      <c r="C152" s="9">
        <f>+'Bil ver'!C161</f>
        <v>0</v>
      </c>
      <c r="D152" s="10">
        <f t="shared" si="45"/>
        <v>0</v>
      </c>
      <c r="E152" s="9">
        <f>+'Bil ver'!D161</f>
        <v>0</v>
      </c>
      <c r="F152" s="10">
        <f t="shared" si="46"/>
        <v>0</v>
      </c>
      <c r="H152" s="9">
        <f>+'Bil ver'!E161</f>
        <v>349</v>
      </c>
      <c r="I152" s="9">
        <v>0</v>
      </c>
      <c r="J152" s="9">
        <f t="shared" si="48"/>
        <v>349</v>
      </c>
      <c r="K152" s="10">
        <f t="shared" si="47"/>
        <v>-6.7433818487034066E-5</v>
      </c>
      <c r="M152" s="9"/>
    </row>
    <row r="153" spans="1:247" x14ac:dyDescent="0.25">
      <c r="B153" s="11" t="s">
        <v>165</v>
      </c>
      <c r="C153" s="9">
        <f>+'Bil ver'!C162</f>
        <v>76.58</v>
      </c>
      <c r="D153" s="10">
        <f t="shared" si="45"/>
        <v>-3.9806771671836238E-6</v>
      </c>
      <c r="E153" s="9">
        <f>+'Bil ver'!D162</f>
        <v>0</v>
      </c>
      <c r="F153" s="10">
        <f t="shared" si="46"/>
        <v>0</v>
      </c>
      <c r="H153" s="9">
        <f>+'Bil ver'!E162</f>
        <v>0</v>
      </c>
      <c r="I153" s="9">
        <v>0</v>
      </c>
      <c r="J153" s="9">
        <f t="shared" si="48"/>
        <v>0</v>
      </c>
      <c r="K153" s="10">
        <f t="shared" si="47"/>
        <v>0</v>
      </c>
      <c r="M153" s="9"/>
    </row>
    <row r="154" spans="1:247" x14ac:dyDescent="0.25">
      <c r="B154" s="7" t="s">
        <v>139</v>
      </c>
      <c r="C154" s="9">
        <f>+'Bil ver'!C169</f>
        <v>18610.32</v>
      </c>
      <c r="D154" s="10">
        <f>+C154/C$26</f>
        <v>-9.6737628490442345E-4</v>
      </c>
      <c r="E154" s="9">
        <f>+'Bil ver'!D169</f>
        <v>16543.27</v>
      </c>
      <c r="F154" s="10">
        <f t="shared" si="46"/>
        <v>-8.616946592738216E-4</v>
      </c>
      <c r="H154" s="9">
        <f>+'Bil ver'!E169</f>
        <v>0</v>
      </c>
      <c r="I154" s="9">
        <v>4200</v>
      </c>
      <c r="J154" s="9">
        <f t="shared" si="48"/>
        <v>4200</v>
      </c>
      <c r="K154" s="10">
        <f t="shared" si="47"/>
        <v>-8.1152446316774514E-4</v>
      </c>
      <c r="M154" s="9"/>
    </row>
    <row r="155" spans="1:247" x14ac:dyDescent="0.25">
      <c r="B155" s="24" t="s">
        <v>171</v>
      </c>
      <c r="C155" s="9">
        <f>+'Bil ver'!C170</f>
        <v>0</v>
      </c>
      <c r="D155" s="10">
        <f>+C155/C$26</f>
        <v>0</v>
      </c>
      <c r="E155" s="9">
        <f>+'Bil ver'!D170</f>
        <v>9562.18</v>
      </c>
      <c r="F155" s="10">
        <f t="shared" si="46"/>
        <v>-4.9806836478005561E-4</v>
      </c>
      <c r="H155" s="9">
        <f>+'Bil ver'!E170</f>
        <v>0</v>
      </c>
      <c r="I155" s="9">
        <v>2400</v>
      </c>
      <c r="J155" s="9">
        <f t="shared" si="48"/>
        <v>2400</v>
      </c>
      <c r="K155" s="10">
        <f t="shared" si="47"/>
        <v>-4.6372826466728294E-4</v>
      </c>
      <c r="M155" s="9"/>
    </row>
    <row r="156" spans="1:247" x14ac:dyDescent="0.25">
      <c r="B156" s="24" t="s">
        <v>172</v>
      </c>
      <c r="C156" s="9">
        <f>+'Bil ver'!C171</f>
        <v>0</v>
      </c>
      <c r="D156" s="10">
        <f>+C156/C$26</f>
        <v>0</v>
      </c>
      <c r="E156" s="9">
        <f>+'Bil ver'!D171</f>
        <v>2065.9</v>
      </c>
      <c r="F156" s="10">
        <f t="shared" si="46"/>
        <v>-1.0760720199777844E-4</v>
      </c>
      <c r="H156" s="9">
        <f>+'Bil ver'!E171</f>
        <v>0</v>
      </c>
      <c r="I156" s="9">
        <v>500</v>
      </c>
      <c r="J156" s="9">
        <f t="shared" si="48"/>
        <v>500</v>
      </c>
      <c r="K156" s="10">
        <f t="shared" si="47"/>
        <v>-9.6610055139017279E-5</v>
      </c>
      <c r="M156" s="9"/>
    </row>
    <row r="157" spans="1:247" x14ac:dyDescent="0.25">
      <c r="A157" s="38"/>
      <c r="B157" s="38" t="s">
        <v>112</v>
      </c>
      <c r="C157" s="9">
        <f>+'Bil ver'!C163</f>
        <v>272.33999999999997</v>
      </c>
      <c r="D157" s="10">
        <f t="shared" si="45"/>
        <v>-1.4156406629809195E-5</v>
      </c>
      <c r="E157" s="9">
        <f>+'Bil ver'!D163</f>
        <v>10220.27</v>
      </c>
      <c r="F157" s="10">
        <f t="shared" si="46"/>
        <v>-5.3234651162294155E-4</v>
      </c>
      <c r="H157" s="9">
        <f>+'Bil ver'!E163</f>
        <v>134</v>
      </c>
      <c r="I157" s="9">
        <v>0</v>
      </c>
      <c r="J157" s="9">
        <f t="shared" si="48"/>
        <v>134</v>
      </c>
      <c r="K157" s="10">
        <f t="shared" si="47"/>
        <v>-2.5891494777256631E-5</v>
      </c>
      <c r="M157" s="9"/>
    </row>
    <row r="158" spans="1:247" s="38" customFormat="1" ht="13" x14ac:dyDescent="0.3">
      <c r="A158" s="39"/>
      <c r="B158" s="18" t="s">
        <v>113</v>
      </c>
      <c r="C158" s="31">
        <f>SUM(C135:C157)</f>
        <v>244170.55999999997</v>
      </c>
      <c r="D158" s="32">
        <f t="shared" si="45"/>
        <v>-1.2692141199927384E-2</v>
      </c>
      <c r="E158" s="31">
        <f>SUM(E135:E157)</f>
        <v>265429.25</v>
      </c>
      <c r="F158" s="32">
        <f t="shared" si="46"/>
        <v>-1.3825499259823239E-2</v>
      </c>
      <c r="G158" s="7"/>
      <c r="H158" s="31">
        <f>SUM(H135:H157)</f>
        <v>74132</v>
      </c>
      <c r="I158" s="31">
        <f t="shared" ref="I158:J158" si="49">SUM(I135:I157)</f>
        <v>-13100</v>
      </c>
      <c r="J158" s="31">
        <f t="shared" si="49"/>
        <v>61032</v>
      </c>
      <c r="K158" s="32">
        <f t="shared" si="47"/>
        <v>-1.1792609770489005E-2</v>
      </c>
      <c r="L158" s="40"/>
      <c r="M158" s="9"/>
      <c r="N158" s="39"/>
      <c r="O158" s="40"/>
      <c r="P158" s="39"/>
      <c r="Q158" s="40"/>
      <c r="R158" s="39"/>
      <c r="S158" s="40"/>
      <c r="T158" s="39"/>
      <c r="U158" s="40"/>
      <c r="V158" s="39"/>
      <c r="W158" s="40"/>
      <c r="X158" s="39"/>
      <c r="Y158" s="40"/>
      <c r="Z158" s="39"/>
      <c r="AA158" s="40"/>
      <c r="AB158" s="39"/>
      <c r="AC158" s="40"/>
      <c r="AD158" s="39"/>
      <c r="AE158" s="40"/>
      <c r="AF158" s="39"/>
      <c r="AG158" s="40"/>
      <c r="AH158" s="39"/>
      <c r="AI158" s="40"/>
      <c r="AJ158" s="39"/>
      <c r="AK158" s="40"/>
      <c r="AL158" s="39"/>
      <c r="AM158" s="40"/>
      <c r="AN158" s="39"/>
      <c r="AO158" s="40"/>
      <c r="AP158" s="39"/>
      <c r="AQ158" s="40"/>
      <c r="AR158" s="39"/>
      <c r="AS158" s="40"/>
      <c r="AT158" s="39"/>
      <c r="AU158" s="40"/>
      <c r="AV158" s="39"/>
      <c r="AW158" s="40"/>
      <c r="AX158" s="39"/>
      <c r="AY158" s="40"/>
      <c r="AZ158" s="39"/>
      <c r="BA158" s="40"/>
      <c r="BB158" s="39"/>
      <c r="BC158" s="40"/>
      <c r="BD158" s="39"/>
      <c r="BE158" s="40"/>
      <c r="BF158" s="39"/>
      <c r="BG158" s="40"/>
      <c r="BH158" s="39"/>
      <c r="BI158" s="40"/>
      <c r="BJ158" s="39"/>
      <c r="BK158" s="40"/>
      <c r="BL158" s="39"/>
      <c r="BM158" s="40"/>
      <c r="BN158" s="39"/>
      <c r="BO158" s="40"/>
      <c r="BP158" s="39"/>
      <c r="BQ158" s="40"/>
      <c r="BR158" s="39"/>
      <c r="BS158" s="40"/>
      <c r="BT158" s="39"/>
      <c r="BU158" s="40"/>
      <c r="BV158" s="39"/>
      <c r="BW158" s="40"/>
      <c r="BX158" s="39"/>
      <c r="BY158" s="40"/>
      <c r="BZ158" s="39"/>
      <c r="CA158" s="40"/>
      <c r="CB158" s="39"/>
      <c r="CC158" s="40"/>
      <c r="CD158" s="39"/>
      <c r="CE158" s="40"/>
      <c r="CF158" s="39"/>
      <c r="CG158" s="40"/>
      <c r="CH158" s="39"/>
      <c r="CI158" s="40"/>
      <c r="CJ158" s="39"/>
      <c r="CK158" s="40"/>
      <c r="CL158" s="39"/>
      <c r="CM158" s="40"/>
      <c r="CN158" s="39"/>
      <c r="CO158" s="40"/>
      <c r="CP158" s="39"/>
      <c r="CQ158" s="40"/>
      <c r="CR158" s="39"/>
      <c r="CS158" s="40"/>
      <c r="CT158" s="39"/>
      <c r="CU158" s="40"/>
      <c r="CV158" s="39"/>
      <c r="CW158" s="40"/>
      <c r="CX158" s="39"/>
      <c r="CY158" s="40"/>
      <c r="CZ158" s="39"/>
      <c r="DA158" s="40"/>
      <c r="DB158" s="39"/>
      <c r="DC158" s="40"/>
      <c r="DD158" s="39"/>
      <c r="DE158" s="40"/>
      <c r="DF158" s="39"/>
      <c r="DG158" s="40"/>
      <c r="DH158" s="39"/>
      <c r="DI158" s="40"/>
      <c r="DJ158" s="39"/>
      <c r="DK158" s="40"/>
      <c r="DL158" s="39"/>
      <c r="DM158" s="40"/>
      <c r="DN158" s="39"/>
      <c r="DO158" s="40"/>
      <c r="DP158" s="39"/>
      <c r="DQ158" s="40"/>
      <c r="DR158" s="39"/>
      <c r="DS158" s="40"/>
      <c r="DT158" s="39"/>
      <c r="DU158" s="40"/>
      <c r="DV158" s="39"/>
      <c r="DW158" s="40"/>
      <c r="DX158" s="39"/>
      <c r="DY158" s="40"/>
      <c r="DZ158" s="39"/>
      <c r="EA158" s="40"/>
      <c r="EB158" s="39"/>
      <c r="EC158" s="40"/>
      <c r="ED158" s="39"/>
      <c r="EE158" s="40"/>
      <c r="EF158" s="39"/>
      <c r="EG158" s="40"/>
      <c r="EH158" s="39"/>
      <c r="EI158" s="40"/>
      <c r="EJ158" s="39"/>
      <c r="EK158" s="40"/>
      <c r="EL158" s="39"/>
      <c r="EM158" s="40"/>
      <c r="EN158" s="39"/>
      <c r="EO158" s="40"/>
      <c r="EP158" s="39"/>
      <c r="EQ158" s="40"/>
      <c r="ER158" s="39"/>
      <c r="ES158" s="40"/>
      <c r="ET158" s="39"/>
      <c r="EU158" s="40"/>
      <c r="EV158" s="39"/>
      <c r="EW158" s="40"/>
      <c r="EX158" s="39"/>
      <c r="EY158" s="40"/>
      <c r="EZ158" s="39"/>
      <c r="FA158" s="40"/>
      <c r="FB158" s="39"/>
      <c r="FC158" s="40"/>
      <c r="FD158" s="39"/>
      <c r="FE158" s="40"/>
      <c r="FF158" s="39"/>
      <c r="FG158" s="40"/>
      <c r="FH158" s="39"/>
      <c r="FI158" s="40"/>
      <c r="FJ158" s="39"/>
      <c r="FK158" s="40"/>
      <c r="FL158" s="39"/>
      <c r="FM158" s="40"/>
      <c r="FN158" s="39"/>
      <c r="FO158" s="40"/>
      <c r="FP158" s="39"/>
      <c r="FQ158" s="40"/>
      <c r="FR158" s="39"/>
      <c r="FS158" s="40"/>
      <c r="FT158" s="39"/>
      <c r="FU158" s="40"/>
      <c r="FV158" s="39"/>
      <c r="FW158" s="40"/>
      <c r="FX158" s="39"/>
      <c r="FY158" s="40"/>
      <c r="FZ158" s="39"/>
      <c r="GA158" s="40"/>
      <c r="GB158" s="39"/>
      <c r="GC158" s="40"/>
      <c r="GD158" s="39"/>
      <c r="GE158" s="40"/>
      <c r="GF158" s="39"/>
      <c r="GG158" s="40"/>
      <c r="GH158" s="39"/>
      <c r="GI158" s="40"/>
      <c r="GJ158" s="39"/>
      <c r="GK158" s="40"/>
      <c r="GL158" s="39"/>
      <c r="GM158" s="40"/>
      <c r="GN158" s="39"/>
      <c r="GO158" s="40"/>
      <c r="GP158" s="39"/>
      <c r="GQ158" s="40"/>
      <c r="GR158" s="39"/>
      <c r="GS158" s="40"/>
      <c r="GT158" s="39"/>
      <c r="GU158" s="40"/>
      <c r="GV158" s="39"/>
      <c r="GW158" s="40"/>
      <c r="GX158" s="39"/>
      <c r="GY158" s="40"/>
      <c r="GZ158" s="39"/>
      <c r="HA158" s="40"/>
      <c r="HB158" s="39"/>
      <c r="HC158" s="40"/>
      <c r="HD158" s="39"/>
      <c r="HE158" s="40"/>
      <c r="HF158" s="39"/>
      <c r="HG158" s="40"/>
      <c r="HH158" s="39"/>
      <c r="HI158" s="40"/>
      <c r="HJ158" s="39"/>
      <c r="HK158" s="40"/>
      <c r="HL158" s="39"/>
      <c r="HM158" s="40"/>
      <c r="HN158" s="39"/>
      <c r="HO158" s="40"/>
      <c r="HP158" s="39"/>
      <c r="HQ158" s="40"/>
      <c r="HR158" s="39"/>
      <c r="HS158" s="40"/>
      <c r="HT158" s="39"/>
      <c r="HU158" s="40"/>
      <c r="HV158" s="39"/>
      <c r="HW158" s="40"/>
      <c r="HX158" s="39"/>
      <c r="HY158" s="40"/>
      <c r="HZ158" s="39"/>
      <c r="IA158" s="40"/>
      <c r="IB158" s="39"/>
      <c r="IC158" s="40"/>
      <c r="ID158" s="39"/>
      <c r="IE158" s="40"/>
      <c r="IF158" s="39"/>
      <c r="IG158" s="40"/>
      <c r="IH158" s="39"/>
      <c r="II158" s="40"/>
      <c r="IJ158" s="39"/>
      <c r="IK158" s="40"/>
      <c r="IL158" s="39"/>
      <c r="IM158" s="40"/>
    </row>
    <row r="159" spans="1:247" s="38" customFormat="1" ht="13" x14ac:dyDescent="0.3">
      <c r="A159" s="39"/>
      <c r="B159" s="40" t="s">
        <v>191</v>
      </c>
      <c r="C159" s="31">
        <f>+C158+C132++C128+C117+C100</f>
        <v>1181835.29</v>
      </c>
      <c r="D159" s="32">
        <f t="shared" si="45"/>
        <v>-6.1432550982956871E-2</v>
      </c>
      <c r="E159" s="31">
        <f>+E158+E132++E128+E117+E100</f>
        <v>1213256.1299999999</v>
      </c>
      <c r="F159" s="32">
        <f t="shared" si="46"/>
        <v>-6.3195264754321565E-2</v>
      </c>
      <c r="G159" s="7"/>
      <c r="H159" s="31">
        <f>+H158+H132++H128+H117+H100</f>
        <v>333868</v>
      </c>
      <c r="I159" s="31">
        <f t="shared" ref="I159:J159" si="50">+I158+I132++I128+I117+I100</f>
        <v>-35300</v>
      </c>
      <c r="J159" s="31">
        <f t="shared" si="50"/>
        <v>298568</v>
      </c>
      <c r="K159" s="32">
        <f t="shared" si="47"/>
        <v>-5.7689341885492219E-2</v>
      </c>
      <c r="L159" s="40"/>
      <c r="M159" s="9"/>
      <c r="N159" s="39"/>
      <c r="O159" s="40"/>
      <c r="P159" s="39"/>
      <c r="Q159" s="40"/>
      <c r="R159" s="39"/>
      <c r="S159" s="40"/>
      <c r="T159" s="39"/>
      <c r="U159" s="40"/>
      <c r="V159" s="39"/>
      <c r="W159" s="40"/>
      <c r="X159" s="39"/>
      <c r="Y159" s="40"/>
      <c r="Z159" s="39"/>
      <c r="AA159" s="40"/>
      <c r="AB159" s="39"/>
      <c r="AC159" s="40"/>
      <c r="AD159" s="39"/>
      <c r="AE159" s="40"/>
      <c r="AF159" s="39"/>
      <c r="AG159" s="40"/>
      <c r="AH159" s="39"/>
      <c r="AI159" s="40"/>
      <c r="AJ159" s="39"/>
      <c r="AK159" s="40"/>
      <c r="AL159" s="39"/>
      <c r="AM159" s="40"/>
      <c r="AN159" s="39"/>
      <c r="AO159" s="40"/>
      <c r="AP159" s="39"/>
      <c r="AQ159" s="40"/>
      <c r="AR159" s="39"/>
      <c r="AS159" s="40"/>
      <c r="AT159" s="39"/>
      <c r="AU159" s="40"/>
      <c r="AV159" s="39"/>
      <c r="AW159" s="40"/>
      <c r="AX159" s="39"/>
      <c r="AY159" s="40"/>
      <c r="AZ159" s="39"/>
      <c r="BA159" s="40"/>
      <c r="BB159" s="39"/>
      <c r="BC159" s="40"/>
      <c r="BD159" s="39"/>
      <c r="BE159" s="40"/>
      <c r="BF159" s="39"/>
      <c r="BG159" s="40"/>
      <c r="BH159" s="39"/>
      <c r="BI159" s="40"/>
      <c r="BJ159" s="39"/>
      <c r="BK159" s="40"/>
      <c r="BL159" s="39"/>
      <c r="BM159" s="40"/>
      <c r="BN159" s="39"/>
      <c r="BO159" s="40"/>
      <c r="BP159" s="39"/>
      <c r="BQ159" s="40"/>
      <c r="BR159" s="39"/>
      <c r="BS159" s="40"/>
      <c r="BT159" s="39"/>
      <c r="BU159" s="40"/>
      <c r="BV159" s="39"/>
      <c r="BW159" s="40"/>
      <c r="BX159" s="39"/>
      <c r="BY159" s="40"/>
      <c r="BZ159" s="39"/>
      <c r="CA159" s="40"/>
      <c r="CB159" s="39"/>
      <c r="CC159" s="40"/>
      <c r="CD159" s="39"/>
      <c r="CE159" s="40"/>
      <c r="CF159" s="39"/>
      <c r="CG159" s="40"/>
      <c r="CH159" s="39"/>
      <c r="CI159" s="40"/>
      <c r="CJ159" s="39"/>
      <c r="CK159" s="40"/>
      <c r="CL159" s="39"/>
      <c r="CM159" s="40"/>
      <c r="CN159" s="39"/>
      <c r="CO159" s="40"/>
      <c r="CP159" s="39"/>
      <c r="CQ159" s="40"/>
      <c r="CR159" s="39"/>
      <c r="CS159" s="40"/>
      <c r="CT159" s="39"/>
      <c r="CU159" s="40"/>
      <c r="CV159" s="39"/>
      <c r="CW159" s="40"/>
      <c r="CX159" s="39"/>
      <c r="CY159" s="40"/>
      <c r="CZ159" s="39"/>
      <c r="DA159" s="40"/>
      <c r="DB159" s="39"/>
      <c r="DC159" s="40"/>
      <c r="DD159" s="39"/>
      <c r="DE159" s="40"/>
      <c r="DF159" s="39"/>
      <c r="DG159" s="40"/>
      <c r="DH159" s="39"/>
      <c r="DI159" s="40"/>
      <c r="DJ159" s="39"/>
      <c r="DK159" s="40"/>
      <c r="DL159" s="39"/>
      <c r="DM159" s="40"/>
      <c r="DN159" s="39"/>
      <c r="DO159" s="40"/>
      <c r="DP159" s="39"/>
      <c r="DQ159" s="40"/>
      <c r="DR159" s="39"/>
      <c r="DS159" s="40"/>
      <c r="DT159" s="39"/>
      <c r="DU159" s="40"/>
      <c r="DV159" s="39"/>
      <c r="DW159" s="40"/>
      <c r="DX159" s="39"/>
      <c r="DY159" s="40"/>
      <c r="DZ159" s="39"/>
      <c r="EA159" s="40"/>
      <c r="EB159" s="39"/>
      <c r="EC159" s="40"/>
      <c r="ED159" s="39"/>
      <c r="EE159" s="40"/>
      <c r="EF159" s="39"/>
      <c r="EG159" s="40"/>
      <c r="EH159" s="39"/>
      <c r="EI159" s="40"/>
      <c r="EJ159" s="39"/>
      <c r="EK159" s="40"/>
      <c r="EL159" s="39"/>
      <c r="EM159" s="40"/>
      <c r="EN159" s="39"/>
      <c r="EO159" s="40"/>
      <c r="EP159" s="39"/>
      <c r="EQ159" s="40"/>
      <c r="ER159" s="39"/>
      <c r="ES159" s="40"/>
      <c r="ET159" s="39"/>
      <c r="EU159" s="40"/>
      <c r="EV159" s="39"/>
      <c r="EW159" s="40"/>
      <c r="EX159" s="39"/>
      <c r="EY159" s="40"/>
      <c r="EZ159" s="39"/>
      <c r="FA159" s="40"/>
      <c r="FB159" s="39"/>
      <c r="FC159" s="40"/>
      <c r="FD159" s="39"/>
      <c r="FE159" s="40"/>
      <c r="FF159" s="39"/>
      <c r="FG159" s="40"/>
      <c r="FH159" s="39"/>
      <c r="FI159" s="40"/>
      <c r="FJ159" s="39"/>
      <c r="FK159" s="40"/>
      <c r="FL159" s="39"/>
      <c r="FM159" s="40"/>
      <c r="FN159" s="39"/>
      <c r="FO159" s="40"/>
      <c r="FP159" s="39"/>
      <c r="FQ159" s="40"/>
      <c r="FR159" s="39"/>
      <c r="FS159" s="40"/>
      <c r="FT159" s="39"/>
      <c r="FU159" s="40"/>
      <c r="FV159" s="39"/>
      <c r="FW159" s="40"/>
      <c r="FX159" s="39"/>
      <c r="FY159" s="40"/>
      <c r="FZ159" s="39"/>
      <c r="GA159" s="40"/>
      <c r="GB159" s="39"/>
      <c r="GC159" s="40"/>
      <c r="GD159" s="39"/>
      <c r="GE159" s="40"/>
      <c r="GF159" s="39"/>
      <c r="GG159" s="40"/>
      <c r="GH159" s="39"/>
      <c r="GI159" s="40"/>
      <c r="GJ159" s="39"/>
      <c r="GK159" s="40"/>
      <c r="GL159" s="39"/>
      <c r="GM159" s="40"/>
      <c r="GN159" s="39"/>
      <c r="GO159" s="40"/>
      <c r="GP159" s="39"/>
      <c r="GQ159" s="40"/>
      <c r="GR159" s="39"/>
      <c r="GS159" s="40"/>
      <c r="GT159" s="39"/>
      <c r="GU159" s="40"/>
      <c r="GV159" s="39"/>
      <c r="GW159" s="40"/>
      <c r="GX159" s="39"/>
      <c r="GY159" s="40"/>
      <c r="GZ159" s="39"/>
      <c r="HA159" s="40"/>
      <c r="HB159" s="39"/>
      <c r="HC159" s="40"/>
      <c r="HD159" s="39"/>
      <c r="HE159" s="40"/>
      <c r="HF159" s="39"/>
      <c r="HG159" s="40"/>
      <c r="HH159" s="39"/>
      <c r="HI159" s="40"/>
      <c r="HJ159" s="39"/>
      <c r="HK159" s="40"/>
      <c r="HL159" s="39"/>
      <c r="HM159" s="40"/>
      <c r="HN159" s="39"/>
      <c r="HO159" s="40"/>
      <c r="HP159" s="39"/>
      <c r="HQ159" s="40"/>
      <c r="HR159" s="39"/>
      <c r="HS159" s="40"/>
      <c r="HT159" s="39"/>
      <c r="HU159" s="40"/>
      <c r="HV159" s="39"/>
      <c r="HW159" s="40"/>
      <c r="HX159" s="39"/>
      <c r="HY159" s="40"/>
      <c r="HZ159" s="39"/>
      <c r="IA159" s="40"/>
      <c r="IB159" s="39"/>
      <c r="IC159" s="40"/>
      <c r="ID159" s="39"/>
      <c r="IE159" s="40"/>
      <c r="IF159" s="39"/>
      <c r="IG159" s="40"/>
      <c r="IH159" s="39"/>
      <c r="II159" s="40"/>
      <c r="IJ159" s="39"/>
      <c r="IK159" s="40"/>
      <c r="IL159" s="39"/>
      <c r="IM159" s="40"/>
    </row>
    <row r="160" spans="1:247" s="38" customFormat="1" ht="13" x14ac:dyDescent="0.3">
      <c r="A160" s="39"/>
      <c r="B160" s="40" t="s">
        <v>151</v>
      </c>
      <c r="C160" s="31">
        <f>+C69+C159</f>
        <v>-699920.71999999788</v>
      </c>
      <c r="D160" s="32">
        <f t="shared" si="45"/>
        <v>3.6382324744616272E-2</v>
      </c>
      <c r="E160" s="31">
        <f>+E69+E159</f>
        <v>-788720.77000000607</v>
      </c>
      <c r="F160" s="32">
        <f t="shared" si="46"/>
        <v>4.1082354042903328E-2</v>
      </c>
      <c r="G160" s="7"/>
      <c r="H160" s="31">
        <f>+H69+H159</f>
        <v>6428024.9204571415</v>
      </c>
      <c r="I160" s="31">
        <f t="shared" ref="I160:J160" si="51">+I69+I159</f>
        <v>-6631300</v>
      </c>
      <c r="J160" s="31">
        <f t="shared" si="51"/>
        <v>-203275.07954285759</v>
      </c>
      <c r="K160" s="32">
        <f t="shared" si="47"/>
        <v>3.927683328604719E-2</v>
      </c>
      <c r="L160" s="40"/>
      <c r="M160" s="40"/>
      <c r="N160" s="39"/>
      <c r="O160" s="40"/>
      <c r="P160" s="39"/>
      <c r="Q160" s="40"/>
      <c r="R160" s="39"/>
      <c r="S160" s="40"/>
      <c r="T160" s="39"/>
      <c r="U160" s="40"/>
      <c r="V160" s="39"/>
      <c r="W160" s="40"/>
      <c r="X160" s="39"/>
      <c r="Y160" s="40"/>
      <c r="Z160" s="39"/>
      <c r="AA160" s="40"/>
      <c r="AB160" s="39"/>
      <c r="AC160" s="40"/>
      <c r="AD160" s="39"/>
      <c r="AE160" s="40"/>
      <c r="AF160" s="39"/>
      <c r="AG160" s="40"/>
      <c r="AH160" s="39"/>
      <c r="AI160" s="40"/>
      <c r="AJ160" s="39"/>
      <c r="AK160" s="40"/>
      <c r="AL160" s="39"/>
      <c r="AM160" s="40"/>
      <c r="AN160" s="39"/>
      <c r="AO160" s="40"/>
      <c r="AP160" s="39"/>
      <c r="AQ160" s="40"/>
      <c r="AR160" s="39"/>
      <c r="AS160" s="40"/>
      <c r="AT160" s="39"/>
      <c r="AU160" s="40"/>
      <c r="AV160" s="39"/>
      <c r="AW160" s="40"/>
      <c r="AX160" s="39"/>
      <c r="AY160" s="40"/>
      <c r="AZ160" s="39"/>
      <c r="BA160" s="40"/>
      <c r="BB160" s="39"/>
      <c r="BC160" s="40"/>
      <c r="BD160" s="39"/>
      <c r="BE160" s="40"/>
      <c r="BF160" s="39"/>
      <c r="BG160" s="40"/>
      <c r="BH160" s="39"/>
      <c r="BI160" s="40"/>
      <c r="BJ160" s="39"/>
      <c r="BK160" s="40"/>
      <c r="BL160" s="39"/>
      <c r="BM160" s="40"/>
      <c r="BN160" s="39"/>
      <c r="BO160" s="40"/>
      <c r="BP160" s="39"/>
      <c r="BQ160" s="40"/>
      <c r="BR160" s="39"/>
      <c r="BS160" s="40"/>
      <c r="BT160" s="39"/>
      <c r="BU160" s="40"/>
      <c r="BV160" s="39"/>
      <c r="BW160" s="40"/>
      <c r="BX160" s="39"/>
      <c r="BY160" s="40"/>
      <c r="BZ160" s="39"/>
      <c r="CA160" s="40"/>
      <c r="CB160" s="39"/>
      <c r="CC160" s="40"/>
      <c r="CD160" s="39"/>
      <c r="CE160" s="40"/>
      <c r="CF160" s="39"/>
      <c r="CG160" s="40"/>
      <c r="CH160" s="39"/>
      <c r="CI160" s="40"/>
      <c r="CJ160" s="39"/>
      <c r="CK160" s="40"/>
      <c r="CL160" s="39"/>
      <c r="CM160" s="40"/>
      <c r="CN160" s="39"/>
      <c r="CO160" s="40"/>
      <c r="CP160" s="39"/>
      <c r="CQ160" s="40"/>
      <c r="CR160" s="39"/>
      <c r="CS160" s="40"/>
      <c r="CT160" s="39"/>
      <c r="CU160" s="40"/>
      <c r="CV160" s="39"/>
      <c r="CW160" s="40"/>
      <c r="CX160" s="39"/>
      <c r="CY160" s="40"/>
      <c r="CZ160" s="39"/>
      <c r="DA160" s="40"/>
      <c r="DB160" s="39"/>
      <c r="DC160" s="40"/>
      <c r="DD160" s="39"/>
      <c r="DE160" s="40"/>
      <c r="DF160" s="39"/>
      <c r="DG160" s="40"/>
      <c r="DH160" s="39"/>
      <c r="DI160" s="40"/>
      <c r="DJ160" s="39"/>
      <c r="DK160" s="40"/>
      <c r="DL160" s="39"/>
      <c r="DM160" s="40"/>
      <c r="DN160" s="39"/>
      <c r="DO160" s="40"/>
      <c r="DP160" s="39"/>
      <c r="DQ160" s="40"/>
      <c r="DR160" s="39"/>
      <c r="DS160" s="40"/>
      <c r="DT160" s="39"/>
      <c r="DU160" s="40"/>
      <c r="DV160" s="39"/>
      <c r="DW160" s="40"/>
      <c r="DX160" s="39"/>
      <c r="DY160" s="40"/>
      <c r="DZ160" s="39"/>
      <c r="EA160" s="40"/>
      <c r="EB160" s="39"/>
      <c r="EC160" s="40"/>
      <c r="ED160" s="39"/>
      <c r="EE160" s="40"/>
      <c r="EF160" s="39"/>
      <c r="EG160" s="40"/>
      <c r="EH160" s="39"/>
      <c r="EI160" s="40"/>
      <c r="EJ160" s="39"/>
      <c r="EK160" s="40"/>
      <c r="EL160" s="39"/>
      <c r="EM160" s="40"/>
      <c r="EN160" s="39"/>
      <c r="EO160" s="40"/>
      <c r="EP160" s="39"/>
      <c r="EQ160" s="40"/>
      <c r="ER160" s="39"/>
      <c r="ES160" s="40"/>
      <c r="ET160" s="39"/>
      <c r="EU160" s="40"/>
      <c r="EV160" s="39"/>
      <c r="EW160" s="40"/>
      <c r="EX160" s="39"/>
      <c r="EY160" s="40"/>
      <c r="EZ160" s="39"/>
      <c r="FA160" s="40"/>
      <c r="FB160" s="39"/>
      <c r="FC160" s="40"/>
      <c r="FD160" s="39"/>
      <c r="FE160" s="40"/>
      <c r="FF160" s="39"/>
      <c r="FG160" s="40"/>
      <c r="FH160" s="39"/>
      <c r="FI160" s="40"/>
      <c r="FJ160" s="39"/>
      <c r="FK160" s="40"/>
      <c r="FL160" s="39"/>
      <c r="FM160" s="40"/>
      <c r="FN160" s="39"/>
      <c r="FO160" s="40"/>
      <c r="FP160" s="39"/>
      <c r="FQ160" s="40"/>
      <c r="FR160" s="39"/>
      <c r="FS160" s="40"/>
      <c r="FT160" s="39"/>
      <c r="FU160" s="40"/>
      <c r="FV160" s="39"/>
      <c r="FW160" s="40"/>
      <c r="FX160" s="39"/>
      <c r="FY160" s="40"/>
      <c r="FZ160" s="39"/>
      <c r="GA160" s="40"/>
      <c r="GB160" s="39"/>
      <c r="GC160" s="40"/>
      <c r="GD160" s="39"/>
      <c r="GE160" s="40"/>
      <c r="GF160" s="39"/>
      <c r="GG160" s="40"/>
      <c r="GH160" s="39"/>
      <c r="GI160" s="40"/>
      <c r="GJ160" s="39"/>
      <c r="GK160" s="40"/>
      <c r="GL160" s="39"/>
      <c r="GM160" s="40"/>
      <c r="GN160" s="39"/>
      <c r="GO160" s="40"/>
      <c r="GP160" s="39"/>
      <c r="GQ160" s="40"/>
      <c r="GR160" s="39"/>
      <c r="GS160" s="40"/>
      <c r="GT160" s="39"/>
      <c r="GU160" s="40"/>
      <c r="GV160" s="39"/>
      <c r="GW160" s="40"/>
      <c r="GX160" s="39"/>
      <c r="GY160" s="40"/>
      <c r="GZ160" s="39"/>
      <c r="HA160" s="40"/>
      <c r="HB160" s="39"/>
      <c r="HC160" s="40"/>
      <c r="HD160" s="39"/>
      <c r="HE160" s="40"/>
      <c r="HF160" s="39"/>
      <c r="HG160" s="40"/>
      <c r="HH160" s="39"/>
      <c r="HI160" s="40"/>
      <c r="HJ160" s="39"/>
      <c r="HK160" s="40"/>
      <c r="HL160" s="39"/>
      <c r="HM160" s="40"/>
      <c r="HN160" s="39"/>
      <c r="HO160" s="40"/>
      <c r="HP160" s="39"/>
      <c r="HQ160" s="40"/>
      <c r="HR160" s="39"/>
      <c r="HS160" s="40"/>
      <c r="HT160" s="39"/>
      <c r="HU160" s="40"/>
      <c r="HV160" s="39"/>
      <c r="HW160" s="40"/>
      <c r="HX160" s="39"/>
      <c r="HY160" s="40"/>
      <c r="HZ160" s="39"/>
      <c r="IA160" s="40"/>
      <c r="IB160" s="39"/>
      <c r="IC160" s="40"/>
      <c r="ID160" s="39"/>
      <c r="IE160" s="40"/>
      <c r="IF160" s="39"/>
      <c r="IG160" s="40"/>
      <c r="IH160" s="39"/>
      <c r="II160" s="40"/>
      <c r="IJ160" s="39"/>
      <c r="IK160" s="40"/>
      <c r="IL160" s="39"/>
      <c r="IM160" s="40"/>
    </row>
    <row r="161" spans="1:11" x14ac:dyDescent="0.25">
      <c r="A161" s="38"/>
      <c r="B161" s="38"/>
      <c r="C161" s="9"/>
      <c r="D161" s="14" t="s">
        <v>149</v>
      </c>
      <c r="E161" s="9"/>
      <c r="F161" s="14" t="s">
        <v>149</v>
      </c>
      <c r="H161" s="9"/>
      <c r="I161" s="9"/>
      <c r="J161" s="9"/>
      <c r="K161" s="14" t="s">
        <v>149</v>
      </c>
    </row>
    <row r="162" spans="1:11" s="30" customFormat="1" ht="13" x14ac:dyDescent="0.3">
      <c r="B162" s="30" t="s">
        <v>192</v>
      </c>
      <c r="C162" s="34">
        <f>+'Bil ver'!C204</f>
        <v>111522.31</v>
      </c>
      <c r="D162" s="35">
        <f>+C162/C$26</f>
        <v>-5.797000692720997E-3</v>
      </c>
      <c r="E162" s="34">
        <f>+'Bil ver'!D204</f>
        <v>81564.38</v>
      </c>
      <c r="F162" s="35">
        <f>+E162/E$26</f>
        <v>-4.2484702621054067E-3</v>
      </c>
      <c r="G162" s="7"/>
      <c r="H162" s="34">
        <f>+'Bil ver'!E204</f>
        <v>0</v>
      </c>
      <c r="I162" s="34">
        <v>20400</v>
      </c>
      <c r="J162" s="34">
        <f t="shared" si="48"/>
        <v>20400</v>
      </c>
      <c r="K162" s="35">
        <f>+J162/J$26</f>
        <v>-3.941690249671905E-3</v>
      </c>
    </row>
    <row r="163" spans="1:11" s="30" customFormat="1" ht="13" x14ac:dyDescent="0.3">
      <c r="B163" s="30" t="s">
        <v>152</v>
      </c>
      <c r="C163" s="31">
        <f>+C160+C162</f>
        <v>-588398.40999999782</v>
      </c>
      <c r="D163" s="32">
        <f>+C163/C$26</f>
        <v>3.0585324051895273E-2</v>
      </c>
      <c r="E163" s="31">
        <f>+E160+E162</f>
        <v>-707156.39000000607</v>
      </c>
      <c r="F163" s="32">
        <f>+E163/E$26</f>
        <v>3.6833883780797924E-2</v>
      </c>
      <c r="G163" s="7"/>
      <c r="H163" s="31">
        <f>+H160+H162</f>
        <v>6428024.9204571415</v>
      </c>
      <c r="I163" s="31">
        <f t="shared" ref="I163:J163" si="52">+I160+I162</f>
        <v>-6610900</v>
      </c>
      <c r="J163" s="31">
        <f t="shared" si="52"/>
        <v>-182875.07954285759</v>
      </c>
      <c r="K163" s="32">
        <f>+J163/J$26</f>
        <v>3.5335143036375284E-2</v>
      </c>
    </row>
    <row r="164" spans="1:11" x14ac:dyDescent="0.25">
      <c r="C164" s="9"/>
      <c r="D164" s="14" t="s">
        <v>149</v>
      </c>
      <c r="E164" s="9"/>
      <c r="F164" s="14" t="s">
        <v>149</v>
      </c>
      <c r="H164" s="9"/>
      <c r="I164" s="9"/>
      <c r="J164" s="9"/>
      <c r="K164" s="14" t="s">
        <v>149</v>
      </c>
    </row>
    <row r="165" spans="1:11" x14ac:dyDescent="0.25">
      <c r="B165" s="7" t="s">
        <v>17</v>
      </c>
      <c r="C165" s="8" t="s">
        <v>153</v>
      </c>
      <c r="D165" s="14" t="s">
        <v>149</v>
      </c>
      <c r="E165" s="8" t="s">
        <v>153</v>
      </c>
      <c r="F165" s="14" t="s">
        <v>149</v>
      </c>
      <c r="H165" s="8"/>
      <c r="I165" s="8"/>
      <c r="J165" s="8"/>
      <c r="K165" s="14" t="s">
        <v>149</v>
      </c>
    </row>
    <row r="166" spans="1:11" x14ac:dyDescent="0.25">
      <c r="B166" s="7" t="s">
        <v>18</v>
      </c>
      <c r="C166" s="9">
        <f>+'Bil ver'!C25</f>
        <v>-184.75</v>
      </c>
      <c r="D166" s="10">
        <f>+C166/C$26</f>
        <v>9.6034226513081044E-6</v>
      </c>
      <c r="E166" s="9">
        <f>+'Bil ver'!D25</f>
        <v>-141.96</v>
      </c>
      <c r="F166" s="10">
        <f>+E166/E$26</f>
        <v>7.3943164701121187E-6</v>
      </c>
      <c r="H166" s="9">
        <f>+'Bil ver'!E25</f>
        <v>0</v>
      </c>
      <c r="I166" s="9">
        <v>0</v>
      </c>
      <c r="J166" s="9">
        <f t="shared" si="48"/>
        <v>0</v>
      </c>
      <c r="K166" s="10">
        <f>+J166/J$26</f>
        <v>0</v>
      </c>
    </row>
    <row r="167" spans="1:11" x14ac:dyDescent="0.25">
      <c r="B167" s="7" t="s">
        <v>143</v>
      </c>
      <c r="C167" s="9">
        <f>+'Bil ver'!C31</f>
        <v>-1990.53</v>
      </c>
      <c r="D167" s="10">
        <f>+C167/C$26</f>
        <v>1.0346901699652677E-4</v>
      </c>
      <c r="E167" s="9">
        <f>+'Bil ver'!D31</f>
        <v>-140.85</v>
      </c>
      <c r="F167" s="10">
        <f>+E167/E$26</f>
        <v>7.3364995408234139E-6</v>
      </c>
      <c r="H167" s="9">
        <f>+'Bil ver'!E31</f>
        <v>-286</v>
      </c>
      <c r="I167" s="9">
        <v>0</v>
      </c>
      <c r="J167" s="9">
        <f t="shared" si="48"/>
        <v>-286</v>
      </c>
      <c r="K167" s="10">
        <f>+J167/J$26</f>
        <v>5.5260951539517884E-5</v>
      </c>
    </row>
    <row r="168" spans="1:11" x14ac:dyDescent="0.25">
      <c r="B168" s="7" t="s">
        <v>19</v>
      </c>
      <c r="C168" s="12">
        <f>SUM(C165:C167)</f>
        <v>-2175.2799999999997</v>
      </c>
      <c r="D168" s="13">
        <f>+C168/C$26</f>
        <v>1.1307243964783485E-4</v>
      </c>
      <c r="E168" s="12">
        <f>SUM(E165:E167)</f>
        <v>-282.81</v>
      </c>
      <c r="F168" s="13">
        <f>+E168/E$26</f>
        <v>1.4730816010935533E-5</v>
      </c>
      <c r="H168" s="12">
        <f>SUM(H165:H167)</f>
        <v>-286</v>
      </c>
      <c r="I168" s="12">
        <f t="shared" ref="I168:J168" si="53">SUM(I165:I167)</f>
        <v>0</v>
      </c>
      <c r="J168" s="12">
        <f t="shared" si="53"/>
        <v>-286</v>
      </c>
      <c r="K168" s="13">
        <f>+J168/J$26</f>
        <v>5.5260951539517884E-5</v>
      </c>
    </row>
    <row r="169" spans="1:11" x14ac:dyDescent="0.25">
      <c r="C169" s="17"/>
      <c r="D169" s="19"/>
      <c r="E169" s="17"/>
      <c r="F169" s="19"/>
      <c r="H169" s="17"/>
      <c r="I169" s="17"/>
      <c r="J169" s="17"/>
      <c r="K169" s="19"/>
    </row>
    <row r="170" spans="1:11" x14ac:dyDescent="0.25">
      <c r="B170" s="7" t="s">
        <v>121</v>
      </c>
      <c r="C170" s="8" t="s">
        <v>149</v>
      </c>
      <c r="D170" s="14" t="s">
        <v>149</v>
      </c>
      <c r="E170" s="8" t="s">
        <v>149</v>
      </c>
      <c r="F170" s="14" t="s">
        <v>149</v>
      </c>
      <c r="H170" s="8"/>
      <c r="I170" s="8"/>
      <c r="J170" s="8"/>
      <c r="K170" s="14" t="s">
        <v>149</v>
      </c>
    </row>
    <row r="171" spans="1:11" x14ac:dyDescent="0.25">
      <c r="B171" s="7" t="s">
        <v>122</v>
      </c>
      <c r="C171" s="9">
        <f>+'Bil ver'!C184</f>
        <v>1347.06</v>
      </c>
      <c r="D171" s="10">
        <f t="shared" ref="D171:D181" si="54">+C171/C$26</f>
        <v>-7.0021036626095236E-5</v>
      </c>
      <c r="E171" s="9">
        <f>+'Bil ver'!D184</f>
        <v>1573.44</v>
      </c>
      <c r="F171" s="10">
        <f t="shared" ref="F171:F189" si="55">+E171/E$26</f>
        <v>-8.1956278576593487E-5</v>
      </c>
      <c r="H171" s="9">
        <f>+'Bil ver'!E184</f>
        <v>-383</v>
      </c>
      <c r="I171" s="9">
        <v>0</v>
      </c>
      <c r="J171" s="9">
        <f t="shared" si="48"/>
        <v>-383</v>
      </c>
      <c r="K171" s="10">
        <f t="shared" ref="K171:K189" si="56">+J171/J$26</f>
        <v>7.4003302236487237E-5</v>
      </c>
    </row>
    <row r="172" spans="1:11" x14ac:dyDescent="0.25">
      <c r="B172" s="7" t="s">
        <v>123</v>
      </c>
      <c r="C172" s="9">
        <f>+'Bil ver'!C185</f>
        <v>0</v>
      </c>
      <c r="D172" s="10">
        <f t="shared" si="54"/>
        <v>0</v>
      </c>
      <c r="E172" s="9">
        <f>+'Bil ver'!D185</f>
        <v>256.83999999999997</v>
      </c>
      <c r="F172" s="10">
        <f t="shared" si="55"/>
        <v>-1.3378108214874586E-5</v>
      </c>
      <c r="H172" s="9">
        <f>+'Bil ver'!E185</f>
        <v>0</v>
      </c>
      <c r="I172" s="9">
        <v>0</v>
      </c>
      <c r="J172" s="9">
        <f t="shared" si="48"/>
        <v>0</v>
      </c>
      <c r="K172" s="10">
        <f t="shared" si="56"/>
        <v>0</v>
      </c>
    </row>
    <row r="173" spans="1:11" x14ac:dyDescent="0.25">
      <c r="B173" s="7" t="s">
        <v>124</v>
      </c>
      <c r="C173" s="9">
        <f>+'Bil ver'!C186</f>
        <v>39567.86</v>
      </c>
      <c r="D173" s="10">
        <f t="shared" si="54"/>
        <v>-2.056762560150408E-3</v>
      </c>
      <c r="E173" s="9">
        <f>+'Bil ver'!D186</f>
        <v>29070.799999999999</v>
      </c>
      <c r="F173" s="10">
        <f t="shared" si="55"/>
        <v>-1.5142201693387951E-3</v>
      </c>
      <c r="H173" s="9">
        <f>+'Bil ver'!E186</f>
        <v>-6903</v>
      </c>
      <c r="I173" s="9">
        <v>0</v>
      </c>
      <c r="J173" s="9">
        <f t="shared" si="48"/>
        <v>-6903</v>
      </c>
      <c r="K173" s="10">
        <f t="shared" si="56"/>
        <v>1.3337984212492726E-3</v>
      </c>
    </row>
    <row r="174" spans="1:11" x14ac:dyDescent="0.25">
      <c r="B174" s="7" t="s">
        <v>125</v>
      </c>
      <c r="C174" s="9">
        <f>+'Bil ver'!C187</f>
        <v>7611.74</v>
      </c>
      <c r="D174" s="10">
        <f t="shared" si="54"/>
        <v>-3.9566309245936643E-4</v>
      </c>
      <c r="E174" s="9">
        <f>+'Bil ver'!D187</f>
        <v>0</v>
      </c>
      <c r="F174" s="10">
        <f t="shared" si="55"/>
        <v>0</v>
      </c>
      <c r="H174" s="9">
        <f>+'Bil ver'!E187</f>
        <v>0</v>
      </c>
      <c r="I174" s="9">
        <v>0</v>
      </c>
      <c r="J174" s="9">
        <f t="shared" si="48"/>
        <v>0</v>
      </c>
      <c r="K174" s="10">
        <f t="shared" si="56"/>
        <v>0</v>
      </c>
    </row>
    <row r="175" spans="1:11" x14ac:dyDescent="0.25">
      <c r="B175" s="7" t="s">
        <v>127</v>
      </c>
      <c r="C175" s="9">
        <f>+'Bil ver'!C190</f>
        <v>14849.65</v>
      </c>
      <c r="D175" s="10">
        <f t="shared" si="54"/>
        <v>-7.7189426345871379E-4</v>
      </c>
      <c r="E175" s="9">
        <f>+'Bil ver'!D190</f>
        <v>0</v>
      </c>
      <c r="F175" s="10">
        <f t="shared" si="55"/>
        <v>0</v>
      </c>
      <c r="H175" s="9">
        <f>+'Bil ver'!E190</f>
        <v>0.59</v>
      </c>
      <c r="I175" s="9">
        <v>0</v>
      </c>
      <c r="J175" s="9">
        <f t="shared" si="48"/>
        <v>0.59</v>
      </c>
      <c r="K175" s="10">
        <f t="shared" si="56"/>
        <v>-1.1399986506404038E-7</v>
      </c>
    </row>
    <row r="176" spans="1:11" x14ac:dyDescent="0.25">
      <c r="B176" s="7" t="s">
        <v>128</v>
      </c>
      <c r="C176" s="9">
        <f>+'Bil ver'!C191</f>
        <v>4675.03</v>
      </c>
      <c r="D176" s="10">
        <f t="shared" si="54"/>
        <v>-2.4301103652257062E-4</v>
      </c>
      <c r="E176" s="9">
        <f>+'Bil ver'!D191</f>
        <v>0</v>
      </c>
      <c r="F176" s="10">
        <f t="shared" si="55"/>
        <v>0</v>
      </c>
      <c r="H176" s="9">
        <f>+'Bil ver'!E191</f>
        <v>0</v>
      </c>
      <c r="I176" s="9">
        <v>0</v>
      </c>
      <c r="J176" s="9">
        <f t="shared" si="48"/>
        <v>0</v>
      </c>
      <c r="K176" s="10">
        <f t="shared" si="56"/>
        <v>0</v>
      </c>
    </row>
    <row r="177" spans="1:11" x14ac:dyDescent="0.25">
      <c r="B177" s="7" t="s">
        <v>129</v>
      </c>
      <c r="C177" s="9">
        <f>+'Bil ver'!C192</f>
        <v>0</v>
      </c>
      <c r="D177" s="10">
        <f t="shared" si="54"/>
        <v>0</v>
      </c>
      <c r="E177" s="9">
        <f>+'Bil ver'!D192</f>
        <v>0</v>
      </c>
      <c r="F177" s="10">
        <f t="shared" si="55"/>
        <v>0</v>
      </c>
      <c r="H177" s="9">
        <f>+'Bil ver'!E192</f>
        <v>0</v>
      </c>
      <c r="I177" s="9">
        <v>0</v>
      </c>
      <c r="J177" s="9">
        <f t="shared" si="48"/>
        <v>0</v>
      </c>
      <c r="K177" s="10">
        <f t="shared" si="56"/>
        <v>0</v>
      </c>
    </row>
    <row r="178" spans="1:11" x14ac:dyDescent="0.25">
      <c r="B178" s="7" t="s">
        <v>130</v>
      </c>
      <c r="C178" s="9">
        <f>+'Bil ver'!C193</f>
        <v>0</v>
      </c>
      <c r="D178" s="10">
        <f t="shared" si="54"/>
        <v>0</v>
      </c>
      <c r="E178" s="9">
        <f>+'Bil ver'!D193</f>
        <v>0</v>
      </c>
      <c r="F178" s="10">
        <f t="shared" si="55"/>
        <v>0</v>
      </c>
      <c r="H178" s="9">
        <f>+'Bil ver'!E193</f>
        <v>0</v>
      </c>
      <c r="I178" s="9">
        <v>0</v>
      </c>
      <c r="J178" s="9">
        <f t="shared" si="48"/>
        <v>0</v>
      </c>
      <c r="K178" s="10">
        <f t="shared" si="56"/>
        <v>0</v>
      </c>
    </row>
    <row r="179" spans="1:11" x14ac:dyDescent="0.25">
      <c r="B179" s="7" t="s">
        <v>131</v>
      </c>
      <c r="C179" s="9">
        <f>+'Bil ver'!C194</f>
        <v>0</v>
      </c>
      <c r="D179" s="10">
        <f t="shared" si="54"/>
        <v>0</v>
      </c>
      <c r="E179" s="9">
        <f>+'Bil ver'!D194</f>
        <v>0</v>
      </c>
      <c r="F179" s="10">
        <f t="shared" si="55"/>
        <v>0</v>
      </c>
      <c r="H179" s="9">
        <f>+'Bil ver'!E194</f>
        <v>0</v>
      </c>
      <c r="I179" s="9">
        <v>0</v>
      </c>
      <c r="J179" s="9">
        <f t="shared" si="48"/>
        <v>0</v>
      </c>
      <c r="K179" s="10">
        <f t="shared" si="56"/>
        <v>0</v>
      </c>
    </row>
    <row r="180" spans="1:11" x14ac:dyDescent="0.25">
      <c r="B180" s="7" t="s">
        <v>132</v>
      </c>
      <c r="C180" s="9">
        <f>+'Bil ver'!C195</f>
        <v>0</v>
      </c>
      <c r="D180" s="10">
        <f t="shared" si="54"/>
        <v>0</v>
      </c>
      <c r="E180" s="9">
        <f>+'Bil ver'!D195</f>
        <v>0</v>
      </c>
      <c r="F180" s="10">
        <f t="shared" si="55"/>
        <v>0</v>
      </c>
      <c r="H180" s="9">
        <f>+'Bil ver'!E195</f>
        <v>0</v>
      </c>
      <c r="I180" s="9">
        <v>0</v>
      </c>
      <c r="J180" s="9">
        <f t="shared" si="48"/>
        <v>0</v>
      </c>
      <c r="K180" s="10">
        <f t="shared" si="56"/>
        <v>0</v>
      </c>
    </row>
    <row r="181" spans="1:11" x14ac:dyDescent="0.25">
      <c r="B181" s="7" t="s">
        <v>133</v>
      </c>
      <c r="C181" s="9">
        <f>+'Bil ver'!C196</f>
        <v>6006.88</v>
      </c>
      <c r="D181" s="10">
        <f t="shared" si="54"/>
        <v>-3.1224144766273137E-4</v>
      </c>
      <c r="E181" s="9">
        <f>+'Bil ver'!D196</f>
        <v>0</v>
      </c>
      <c r="F181" s="10">
        <f t="shared" si="55"/>
        <v>0</v>
      </c>
      <c r="H181" s="9">
        <f>+'Bil ver'!E196</f>
        <v>0</v>
      </c>
      <c r="I181" s="9">
        <v>0</v>
      </c>
      <c r="J181" s="9">
        <f t="shared" si="48"/>
        <v>0</v>
      </c>
      <c r="K181" s="10">
        <f t="shared" si="56"/>
        <v>0</v>
      </c>
    </row>
    <row r="182" spans="1:11" x14ac:dyDescent="0.25">
      <c r="B182" s="33" t="s">
        <v>196</v>
      </c>
      <c r="C182" s="9">
        <f>+'Bil ver'!C197</f>
        <v>4512.8900000000003</v>
      </c>
      <c r="D182" s="10">
        <f t="shared" ref="D182:D189" si="57">+C182/C$26</f>
        <v>-2.3458289606961748E-4</v>
      </c>
      <c r="E182" s="9">
        <f>+'Bil ver'!D197</f>
        <v>0</v>
      </c>
      <c r="F182" s="10">
        <f t="shared" si="55"/>
        <v>0</v>
      </c>
      <c r="H182" s="9">
        <f>+'Bil ver'!E197</f>
        <v>0</v>
      </c>
      <c r="I182" s="9">
        <v>0</v>
      </c>
      <c r="J182" s="9">
        <f t="shared" si="48"/>
        <v>0</v>
      </c>
      <c r="K182" s="10">
        <f t="shared" si="56"/>
        <v>0</v>
      </c>
    </row>
    <row r="183" spans="1:11" x14ac:dyDescent="0.25">
      <c r="B183" s="33" t="s">
        <v>196</v>
      </c>
      <c r="C183" s="9">
        <f>+'Bil ver'!C198</f>
        <v>14315.43</v>
      </c>
      <c r="D183" s="10">
        <f t="shared" si="57"/>
        <v>-7.4412516766016548E-4</v>
      </c>
      <c r="E183" s="9">
        <f>+'Bil ver'!D198</f>
        <v>0</v>
      </c>
      <c r="F183" s="10">
        <f t="shared" si="55"/>
        <v>0</v>
      </c>
      <c r="H183" s="9">
        <f>+'Bil ver'!E198</f>
        <v>0</v>
      </c>
      <c r="I183" s="9">
        <v>0</v>
      </c>
      <c r="J183" s="9">
        <f t="shared" si="48"/>
        <v>0</v>
      </c>
      <c r="K183" s="10">
        <f t="shared" si="56"/>
        <v>0</v>
      </c>
    </row>
    <row r="184" spans="1:11" x14ac:dyDescent="0.25">
      <c r="B184" s="33" t="s">
        <v>196</v>
      </c>
      <c r="C184" s="9">
        <f>+'Bil ver'!C199</f>
        <v>8193.7199999999993</v>
      </c>
      <c r="D184" s="10">
        <f t="shared" si="57"/>
        <v>-4.2591478347213114E-4</v>
      </c>
      <c r="E184" s="9">
        <f>+'Bil ver'!D199</f>
        <v>0</v>
      </c>
      <c r="F184" s="10">
        <f t="shared" si="55"/>
        <v>0</v>
      </c>
      <c r="H184" s="9">
        <f>+'Bil ver'!E199</f>
        <v>0</v>
      </c>
      <c r="I184" s="9">
        <v>0</v>
      </c>
      <c r="J184" s="9">
        <f t="shared" si="48"/>
        <v>0</v>
      </c>
      <c r="K184" s="10">
        <f t="shared" si="56"/>
        <v>0</v>
      </c>
    </row>
    <row r="185" spans="1:11" x14ac:dyDescent="0.25">
      <c r="B185" s="7" t="s">
        <v>141</v>
      </c>
      <c r="C185" s="9">
        <f>+'Bil ver'!C202</f>
        <v>11009.12</v>
      </c>
      <c r="D185" s="10">
        <f t="shared" si="57"/>
        <v>-5.7226106835707219E-4</v>
      </c>
      <c r="E185" s="9">
        <f>+'Bil ver'!D202</f>
        <v>34905.339999999997</v>
      </c>
      <c r="F185" s="10">
        <f t="shared" si="55"/>
        <v>-1.8181257428632241E-3</v>
      </c>
      <c r="H185" s="9">
        <f>+'Bil ver'!E202</f>
        <v>0</v>
      </c>
      <c r="I185" s="9">
        <v>0</v>
      </c>
      <c r="J185" s="9">
        <f t="shared" si="48"/>
        <v>0</v>
      </c>
      <c r="K185" s="10">
        <f t="shared" si="56"/>
        <v>0</v>
      </c>
    </row>
    <row r="186" spans="1:11" x14ac:dyDescent="0.25">
      <c r="A186" s="38"/>
      <c r="B186" s="24" t="s">
        <v>170</v>
      </c>
      <c r="C186" s="9">
        <f>+'Bil ver'!C164</f>
        <v>0</v>
      </c>
      <c r="D186" s="10">
        <f t="shared" si="57"/>
        <v>0</v>
      </c>
      <c r="E186" s="9">
        <f>+'Bil ver'!D164</f>
        <v>440.69</v>
      </c>
      <c r="F186" s="10">
        <f t="shared" si="55"/>
        <v>-2.2954362674089248E-5</v>
      </c>
      <c r="H186" s="9">
        <f>+'Bil ver'!E164</f>
        <v>0</v>
      </c>
      <c r="I186" s="9">
        <v>0</v>
      </c>
      <c r="J186" s="9">
        <f t="shared" si="48"/>
        <v>0</v>
      </c>
      <c r="K186" s="10">
        <f t="shared" si="56"/>
        <v>0</v>
      </c>
    </row>
    <row r="187" spans="1:11" x14ac:dyDescent="0.25">
      <c r="B187" s="7" t="s">
        <v>117</v>
      </c>
      <c r="C187" s="9">
        <f>+'Bil ver'!C177</f>
        <v>1012.01</v>
      </c>
      <c r="D187" s="10">
        <f t="shared" si="57"/>
        <v>-5.2604924261706707E-5</v>
      </c>
      <c r="E187" s="9">
        <f>+'Bil ver'!D177</f>
        <v>162.47</v>
      </c>
      <c r="F187" s="10">
        <f t="shared" si="55"/>
        <v>-8.462627478861059E-6</v>
      </c>
      <c r="H187" s="9">
        <f>+'Bil ver'!E177</f>
        <v>43</v>
      </c>
      <c r="I187" s="9">
        <v>0</v>
      </c>
      <c r="J187" s="9">
        <f t="shared" si="48"/>
        <v>43</v>
      </c>
      <c r="K187" s="10">
        <f t="shared" si="56"/>
        <v>-8.3084647419554863E-6</v>
      </c>
    </row>
    <row r="188" spans="1:11" x14ac:dyDescent="0.25">
      <c r="C188" s="12">
        <f>SUM(C171:C187)</f>
        <v>113101.39</v>
      </c>
      <c r="D188" s="13">
        <f t="shared" si="57"/>
        <v>-5.8790822767005781E-3</v>
      </c>
      <c r="E188" s="12">
        <f>SUM(E171:E187)</f>
        <v>66409.58</v>
      </c>
      <c r="F188" s="13">
        <f t="shared" si="55"/>
        <v>-3.4590972891464381E-3</v>
      </c>
      <c r="H188" s="12">
        <f>SUM(H171:H187)</f>
        <v>-7242.41</v>
      </c>
      <c r="I188" s="12">
        <f t="shared" ref="I188:J188" si="58">SUM(I171:I187)</f>
        <v>0</v>
      </c>
      <c r="J188" s="12">
        <f t="shared" si="58"/>
        <v>-7242.41</v>
      </c>
      <c r="K188" s="13">
        <f t="shared" si="56"/>
        <v>1.3993792588787401E-3</v>
      </c>
    </row>
    <row r="189" spans="1:11" s="30" customFormat="1" ht="13" x14ac:dyDescent="0.3">
      <c r="B189" s="30" t="s">
        <v>193</v>
      </c>
      <c r="C189" s="31">
        <f>+C168+C188</f>
        <v>110926.11</v>
      </c>
      <c r="D189" s="32">
        <f t="shared" si="57"/>
        <v>-5.7660098370527438E-3</v>
      </c>
      <c r="E189" s="31">
        <f>+E168+E188</f>
        <v>66126.77</v>
      </c>
      <c r="F189" s="32">
        <f t="shared" si="55"/>
        <v>-3.4443664731355025E-3</v>
      </c>
      <c r="G189" s="7"/>
      <c r="H189" s="31">
        <f>+H168+H188</f>
        <v>-7528.41</v>
      </c>
      <c r="I189" s="31">
        <f t="shared" ref="I189:J189" si="59">+I168+I188</f>
        <v>0</v>
      </c>
      <c r="J189" s="31">
        <f t="shared" si="59"/>
        <v>-7528.41</v>
      </c>
      <c r="K189" s="32">
        <f t="shared" si="56"/>
        <v>1.454640210418258E-3</v>
      </c>
    </row>
    <row r="190" spans="1:11" x14ac:dyDescent="0.25">
      <c r="C190" s="9"/>
      <c r="D190" s="14" t="s">
        <v>149</v>
      </c>
      <c r="E190" s="9"/>
      <c r="F190" s="14" t="s">
        <v>149</v>
      </c>
      <c r="H190" s="9"/>
      <c r="I190" s="9"/>
      <c r="J190" s="9"/>
      <c r="K190" s="14"/>
    </row>
    <row r="191" spans="1:11" ht="13" x14ac:dyDescent="0.3">
      <c r="B191" s="30" t="s">
        <v>168</v>
      </c>
      <c r="C191" s="9"/>
      <c r="D191" s="14" t="s">
        <v>149</v>
      </c>
      <c r="E191" s="9"/>
      <c r="F191" s="14" t="s">
        <v>149</v>
      </c>
      <c r="H191" s="9"/>
      <c r="I191" s="9"/>
      <c r="J191" s="9"/>
      <c r="K191" s="14"/>
    </row>
    <row r="192" spans="1:11" x14ac:dyDescent="0.25">
      <c r="B192" s="7" t="s">
        <v>20</v>
      </c>
      <c r="C192" s="9">
        <f>+'Bil ver'!C28</f>
        <v>-11.46</v>
      </c>
      <c r="D192" s="10">
        <f>+C192/C$26</f>
        <v>5.9569809788357718E-7</v>
      </c>
      <c r="E192" s="9">
        <f>+'Bil ver'!D28</f>
        <v>-43628.800000000003</v>
      </c>
      <c r="F192" s="10">
        <f>+E192/E$26</f>
        <v>2.2725074275234407E-3</v>
      </c>
      <c r="H192" s="9">
        <f>+'Bil ver'!E28</f>
        <v>0</v>
      </c>
      <c r="I192" s="9">
        <v>0</v>
      </c>
      <c r="J192" s="9">
        <f t="shared" si="48"/>
        <v>0</v>
      </c>
      <c r="K192" s="10">
        <f>+J192/J$26</f>
        <v>0</v>
      </c>
    </row>
    <row r="193" spans="2:11" x14ac:dyDescent="0.25">
      <c r="B193" s="7" t="s">
        <v>21</v>
      </c>
      <c r="C193" s="9">
        <f>+'Bil ver'!C29</f>
        <v>-38173.760000000002</v>
      </c>
      <c r="D193" s="10">
        <f>+C193/C$26</f>
        <v>1.9842963543686021E-3</v>
      </c>
      <c r="E193" s="9">
        <f>+'Bil ver'!D29</f>
        <v>-10727.49</v>
      </c>
      <c r="F193" s="10">
        <f>+E193/E$26</f>
        <v>5.5876624394169522E-4</v>
      </c>
      <c r="H193" s="9">
        <f>+'Bil ver'!E29</f>
        <v>0</v>
      </c>
      <c r="I193" s="9">
        <v>0</v>
      </c>
      <c r="J193" s="9">
        <f t="shared" si="48"/>
        <v>0</v>
      </c>
      <c r="K193" s="10">
        <f>+J193/J$26</f>
        <v>0</v>
      </c>
    </row>
    <row r="194" spans="2:11" x14ac:dyDescent="0.25">
      <c r="B194" s="33" t="s">
        <v>183</v>
      </c>
      <c r="C194" s="9">
        <f>+'Bil ver'!C30</f>
        <v>0</v>
      </c>
      <c r="D194" s="10">
        <f>+C194/C$26</f>
        <v>0</v>
      </c>
      <c r="E194" s="9">
        <f>+'Bil ver'!D30</f>
        <v>0</v>
      </c>
      <c r="F194" s="10">
        <f>+E194/E$26</f>
        <v>0</v>
      </c>
      <c r="H194" s="9">
        <f>+'Bil ver'!E30</f>
        <v>-47</v>
      </c>
      <c r="I194" s="9">
        <v>0</v>
      </c>
      <c r="J194" s="9">
        <f t="shared" si="48"/>
        <v>-47</v>
      </c>
      <c r="K194" s="10">
        <f>+J194/J$26</f>
        <v>9.0813451830676236E-6</v>
      </c>
    </row>
    <row r="195" spans="2:11" x14ac:dyDescent="0.25">
      <c r="C195" s="12">
        <f>SUM(C192:C194)</f>
        <v>-38185.22</v>
      </c>
      <c r="D195" s="13">
        <f>+C195/C$26</f>
        <v>1.9848920524664858E-3</v>
      </c>
      <c r="E195" s="12">
        <f>SUM(E192:E194)</f>
        <v>-54356.29</v>
      </c>
      <c r="F195" s="13">
        <f>+E195/E$26</f>
        <v>2.8312736714651357E-3</v>
      </c>
      <c r="H195" s="12">
        <f>SUM(H192:H194)</f>
        <v>-47</v>
      </c>
      <c r="I195" s="12">
        <f t="shared" ref="I195:J195" si="60">SUM(I192:I194)</f>
        <v>0</v>
      </c>
      <c r="J195" s="12">
        <f t="shared" si="60"/>
        <v>-47</v>
      </c>
      <c r="K195" s="13">
        <f>+J195/J$26</f>
        <v>9.0813451830676236E-6</v>
      </c>
    </row>
    <row r="196" spans="2:11" x14ac:dyDescent="0.25">
      <c r="C196" s="9"/>
      <c r="D196" s="14" t="s">
        <v>149</v>
      </c>
      <c r="E196" s="9"/>
      <c r="F196" s="14" t="s">
        <v>149</v>
      </c>
      <c r="H196" s="9"/>
      <c r="I196" s="9"/>
      <c r="J196" s="9"/>
      <c r="K196" s="14" t="s">
        <v>149</v>
      </c>
    </row>
    <row r="197" spans="2:11" x14ac:dyDescent="0.25">
      <c r="B197" s="7" t="s">
        <v>140</v>
      </c>
      <c r="C197" s="9">
        <f>+'Bil ver'!C178</f>
        <v>1665.48</v>
      </c>
      <c r="D197" s="10">
        <f t="shared" ref="D197:D203" si="61">+C197/C$26</f>
        <v>-8.6572711000273994E-5</v>
      </c>
      <c r="E197" s="9">
        <f>+'Bil ver'!D178</f>
        <v>5719.39</v>
      </c>
      <c r="F197" s="10">
        <f t="shared" ref="F197:F203" si="62">+E197/E$26</f>
        <v>-2.979077182022721E-4</v>
      </c>
      <c r="H197" s="9">
        <f>+'Bil ver'!E178</f>
        <v>3250</v>
      </c>
      <c r="I197" s="9">
        <v>0</v>
      </c>
      <c r="J197" s="9">
        <f t="shared" si="48"/>
        <v>3250</v>
      </c>
      <c r="K197" s="10">
        <f>+J197/J$26</f>
        <v>-6.2796535840361231E-4</v>
      </c>
    </row>
    <row r="198" spans="2:11" x14ac:dyDescent="0.25">
      <c r="B198" s="7" t="s">
        <v>135</v>
      </c>
      <c r="C198" s="9">
        <f>+'Bil ver'!C205</f>
        <v>75887.03</v>
      </c>
      <c r="D198" s="20">
        <f t="shared" si="61"/>
        <v>-3.9446561452909203E-3</v>
      </c>
      <c r="E198" s="9">
        <f>+'Bil ver'!D205</f>
        <v>275757.58</v>
      </c>
      <c r="F198" s="20">
        <f t="shared" si="62"/>
        <v>-1.4363474327643422E-2</v>
      </c>
      <c r="H198" s="9">
        <f>+'Bil ver'!E205</f>
        <v>0</v>
      </c>
      <c r="I198" s="9">
        <v>0</v>
      </c>
      <c r="J198" s="9">
        <f t="shared" si="48"/>
        <v>0</v>
      </c>
      <c r="K198" s="20">
        <f>+J198/J$26</f>
        <v>0</v>
      </c>
    </row>
    <row r="199" spans="2:11" x14ac:dyDescent="0.25">
      <c r="B199" s="24" t="s">
        <v>173</v>
      </c>
      <c r="C199" s="9">
        <f>+'Bil ver'!C173</f>
        <v>114.61</v>
      </c>
      <c r="D199" s="10">
        <f t="shared" si="61"/>
        <v>-5.957500785203907E-6</v>
      </c>
      <c r="E199" s="9">
        <f>+'Bil ver'!D172</f>
        <v>13019.21</v>
      </c>
      <c r="F199" s="10">
        <f t="shared" si="62"/>
        <v>-6.7813580537368545E-4</v>
      </c>
      <c r="H199" s="9">
        <f>+'Bil ver'!E173</f>
        <v>0</v>
      </c>
      <c r="I199" s="9">
        <v>0</v>
      </c>
      <c r="J199" s="9">
        <f t="shared" si="48"/>
        <v>0</v>
      </c>
      <c r="K199" s="10">
        <f>+J199/J$26</f>
        <v>0</v>
      </c>
    </row>
    <row r="200" spans="2:11" x14ac:dyDescent="0.25">
      <c r="B200" s="7" t="s">
        <v>119</v>
      </c>
      <c r="C200" s="9">
        <f>+'Bil ver'!C180</f>
        <v>0</v>
      </c>
      <c r="D200" s="10">
        <f t="shared" si="61"/>
        <v>0</v>
      </c>
      <c r="E200" s="9">
        <f>+'Bil ver'!D180</f>
        <v>1286.79</v>
      </c>
      <c r="F200" s="10">
        <f t="shared" si="62"/>
        <v>-6.7025447242713245E-5</v>
      </c>
      <c r="H200" s="9">
        <f>+'Bil ver'!E180</f>
        <v>0</v>
      </c>
      <c r="I200" s="9">
        <v>0</v>
      </c>
      <c r="J200" s="9">
        <f t="shared" si="48"/>
        <v>0</v>
      </c>
      <c r="K200" s="10">
        <f>+J200/J$26</f>
        <v>0</v>
      </c>
    </row>
    <row r="201" spans="2:11" x14ac:dyDescent="0.25">
      <c r="C201" s="12">
        <f>SUM(C197:C200)</f>
        <v>77667.12</v>
      </c>
      <c r="D201" s="13">
        <f t="shared" si="61"/>
        <v>-4.0371863570763987E-3</v>
      </c>
      <c r="E201" s="12">
        <f>SUM(E197:E200)</f>
        <v>295782.97000000003</v>
      </c>
      <c r="F201" s="13">
        <f t="shared" si="62"/>
        <v>-1.5406543298462094E-2</v>
      </c>
      <c r="H201" s="12">
        <f>SUM(H197:H200)</f>
        <v>3250</v>
      </c>
      <c r="I201" s="12">
        <f t="shared" ref="I201:K201" si="63">SUM(I197:I200)</f>
        <v>0</v>
      </c>
      <c r="J201" s="12">
        <f t="shared" si="63"/>
        <v>3250</v>
      </c>
      <c r="K201" s="12">
        <f t="shared" si="63"/>
        <v>-6.2796535840361231E-4</v>
      </c>
    </row>
    <row r="202" spans="2:11" s="30" customFormat="1" ht="13" x14ac:dyDescent="0.3">
      <c r="B202" s="30" t="s">
        <v>194</v>
      </c>
      <c r="C202" s="31">
        <f>+C195+C201</f>
        <v>39481.899999999994</v>
      </c>
      <c r="D202" s="32">
        <f t="shared" si="61"/>
        <v>-2.0522943046099125E-3</v>
      </c>
      <c r="E202" s="31">
        <f>+E195+E201</f>
        <v>241426.68000000002</v>
      </c>
      <c r="F202" s="32">
        <f t="shared" si="62"/>
        <v>-1.2575269626996958E-2</v>
      </c>
      <c r="G202" s="7"/>
      <c r="H202" s="31">
        <f>+H195+H201</f>
        <v>3203</v>
      </c>
      <c r="I202" s="31">
        <f t="shared" ref="I202:K202" si="64">+I195+I201</f>
        <v>0</v>
      </c>
      <c r="J202" s="31">
        <f t="shared" si="64"/>
        <v>3203</v>
      </c>
      <c r="K202" s="31">
        <f t="shared" si="64"/>
        <v>-6.1888401322054466E-4</v>
      </c>
    </row>
    <row r="203" spans="2:11" s="30" customFormat="1" ht="13" x14ac:dyDescent="0.3">
      <c r="B203" s="30" t="s">
        <v>169</v>
      </c>
      <c r="C203" s="31">
        <f>+C163+C189+C202</f>
        <v>-437990.39999999781</v>
      </c>
      <c r="D203" s="32">
        <f t="shared" si="61"/>
        <v>2.2767019910232618E-2</v>
      </c>
      <c r="E203" s="31">
        <f>+E163+E189+E202</f>
        <v>-399602.940000006</v>
      </c>
      <c r="F203" s="32">
        <f t="shared" si="62"/>
        <v>2.0814247680665462E-2</v>
      </c>
      <c r="G203" s="7"/>
      <c r="H203" s="31">
        <f>+H163+H189+H202</f>
        <v>6423699.5104571413</v>
      </c>
      <c r="I203" s="31">
        <f t="shared" ref="I203:K203" si="65">+I163+I189+I202</f>
        <v>-6610900</v>
      </c>
      <c r="J203" s="31">
        <f t="shared" si="65"/>
        <v>-187200.4895428576</v>
      </c>
      <c r="K203" s="31">
        <f t="shared" si="65"/>
        <v>3.6170899233573001E-2</v>
      </c>
    </row>
    <row r="204" spans="2:11" x14ac:dyDescent="0.25">
      <c r="C204" s="9"/>
      <c r="D204" s="14" t="s">
        <v>149</v>
      </c>
      <c r="E204" s="9"/>
      <c r="F204" s="14" t="s">
        <v>149</v>
      </c>
      <c r="H204" s="9"/>
      <c r="I204" s="9"/>
      <c r="J204" s="9"/>
      <c r="K204" s="14" t="s">
        <v>149</v>
      </c>
    </row>
    <row r="205" spans="2:11" ht="13" x14ac:dyDescent="0.3">
      <c r="B205" s="30" t="s">
        <v>195</v>
      </c>
      <c r="C205" s="9"/>
      <c r="D205" s="14"/>
      <c r="E205" s="9"/>
      <c r="F205" s="14"/>
      <c r="H205" s="9"/>
      <c r="I205" s="8" t="s">
        <v>149</v>
      </c>
      <c r="J205" s="9"/>
      <c r="K205" s="14"/>
    </row>
    <row r="206" spans="2:11" x14ac:dyDescent="0.25">
      <c r="B206" s="7" t="s">
        <v>114</v>
      </c>
      <c r="C206" s="9">
        <f>+'Bil ver'!C168</f>
        <v>148997.13</v>
      </c>
      <c r="D206" s="10">
        <f t="shared" ref="D206:D208" si="66">+C206/C$26</f>
        <v>-7.7449657007951193E-3</v>
      </c>
      <c r="E206" s="9">
        <f>+'Bil ver'!D168</f>
        <v>140074.5</v>
      </c>
      <c r="F206" s="10">
        <f>+E206/E$26</f>
        <v>-7.2961058213068461E-3</v>
      </c>
      <c r="H206" s="9">
        <f>+'Bil ver'!E168</f>
        <v>0</v>
      </c>
      <c r="I206" s="9">
        <v>56000</v>
      </c>
      <c r="J206" s="9">
        <f t="shared" ref="J206" si="67">+I206+H206</f>
        <v>56000</v>
      </c>
      <c r="K206" s="10">
        <f>+J206/J$26</f>
        <v>-1.0820326175569935E-2</v>
      </c>
    </row>
    <row r="207" spans="2:11" s="30" customFormat="1" ht="13" x14ac:dyDescent="0.3">
      <c r="B207" s="30" t="s">
        <v>115</v>
      </c>
      <c r="C207" s="36">
        <f>SUM(C206:C206)</f>
        <v>148997.13</v>
      </c>
      <c r="D207" s="37">
        <f t="shared" si="66"/>
        <v>-7.7449657007951193E-3</v>
      </c>
      <c r="E207" s="36">
        <f>SUM(E206:E206)</f>
        <v>140074.5</v>
      </c>
      <c r="F207" s="37">
        <f>+E207/E$26</f>
        <v>-7.2961058213068461E-3</v>
      </c>
      <c r="G207" s="7"/>
      <c r="H207" s="36">
        <f>SUM(H206:H206)</f>
        <v>0</v>
      </c>
      <c r="I207" s="36">
        <f>SUM(I206:I206)</f>
        <v>56000</v>
      </c>
      <c r="J207" s="36">
        <f>SUM(J206:J206)</f>
        <v>56000</v>
      </c>
      <c r="K207" s="37">
        <f>+J207/J$26</f>
        <v>-1.0820326175569935E-2</v>
      </c>
    </row>
    <row r="208" spans="2:11" s="30" customFormat="1" ht="13.5" thickBot="1" x14ac:dyDescent="0.35">
      <c r="B208" s="30" t="s">
        <v>209</v>
      </c>
      <c r="C208" s="41">
        <f>+C203+C207</f>
        <v>-288993.26999999781</v>
      </c>
      <c r="D208" s="42">
        <f t="shared" si="66"/>
        <v>1.5022054209437497E-2</v>
      </c>
      <c r="E208" s="41">
        <f>+E203+E207</f>
        <v>-259528.440000006</v>
      </c>
      <c r="F208" s="42">
        <f>+E208/E$26</f>
        <v>1.3518141859358615E-2</v>
      </c>
      <c r="G208" s="7"/>
      <c r="H208" s="41">
        <f>+H203+H207</f>
        <v>6423699.5104571413</v>
      </c>
      <c r="I208" s="41">
        <f>+I203+I207</f>
        <v>-6554900</v>
      </c>
      <c r="J208" s="41">
        <f>+J203+J207</f>
        <v>-131200.4895428576</v>
      </c>
      <c r="K208" s="42">
        <f>+J208/J$26</f>
        <v>2.5350573058003065E-2</v>
      </c>
    </row>
    <row r="209" spans="3:11" ht="13" thickTop="1" x14ac:dyDescent="0.25">
      <c r="C209" s="9"/>
      <c r="D209" s="9"/>
      <c r="E209" s="9"/>
      <c r="F209" s="9"/>
      <c r="H209" s="9"/>
      <c r="I209" s="9"/>
      <c r="J209" s="9"/>
      <c r="K209" s="9"/>
    </row>
    <row r="210" spans="3:11" x14ac:dyDescent="0.25">
      <c r="C210" s="9"/>
      <c r="D210" s="9"/>
      <c r="E210" s="9"/>
      <c r="F210" s="9"/>
      <c r="G210" s="9"/>
      <c r="H210" s="9"/>
      <c r="I210" s="9"/>
      <c r="J210" s="9"/>
      <c r="K210" s="9"/>
    </row>
    <row r="211" spans="3:11" x14ac:dyDescent="0.25">
      <c r="C211" s="9"/>
      <c r="D211" s="9"/>
      <c r="E211" s="9"/>
      <c r="F211" s="9"/>
      <c r="H211" s="9"/>
      <c r="I211" s="9"/>
      <c r="J211" s="9"/>
      <c r="K211" s="9"/>
    </row>
    <row r="212" spans="3:11" x14ac:dyDescent="0.25">
      <c r="C212" s="9"/>
      <c r="D212" s="9"/>
      <c r="E212" s="9"/>
      <c r="F212" s="9"/>
      <c r="H212" s="9"/>
      <c r="I212" s="9"/>
      <c r="J212" s="9"/>
      <c r="K212" s="9"/>
    </row>
  </sheetData>
  <mergeCells count="3">
    <mergeCell ref="C4:D4"/>
    <mergeCell ref="E4:F4"/>
    <mergeCell ref="H4:K4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5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B1449-5AAF-45C9-AA68-9DE93339D843}">
  <sheetPr>
    <pageSetUpPr fitToPage="1"/>
  </sheetPr>
  <dimension ref="A1:IC219"/>
  <sheetViews>
    <sheetView tabSelected="1" zoomScale="65" zoomScaleNormal="6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29" sqref="N29"/>
    </sheetView>
  </sheetViews>
  <sheetFormatPr defaultColWidth="8.90625" defaultRowHeight="12.5" x14ac:dyDescent="0.25"/>
  <cols>
    <col min="1" max="1" width="8.90625" style="7"/>
    <col min="2" max="2" width="42.54296875" style="7" customWidth="1"/>
    <col min="3" max="5" width="15.81640625" style="7" customWidth="1"/>
    <col min="6" max="6" width="9.6328125" style="7" customWidth="1"/>
    <col min="7" max="7" width="8.90625" style="7"/>
    <col min="9" max="16384" width="8.90625" style="7"/>
  </cols>
  <sheetData>
    <row r="1" spans="2:8" x14ac:dyDescent="0.25">
      <c r="B1" s="11"/>
      <c r="C1" s="63"/>
      <c r="D1" s="63"/>
      <c r="E1" s="63"/>
    </row>
    <row r="2" spans="2:8" x14ac:dyDescent="0.25">
      <c r="B2" s="11"/>
      <c r="C2" s="63"/>
      <c r="D2" s="63"/>
      <c r="E2" s="63"/>
    </row>
    <row r="3" spans="2:8" x14ac:dyDescent="0.25">
      <c r="B3" s="11"/>
      <c r="C3" s="63"/>
      <c r="D3" s="63"/>
      <c r="E3" s="63"/>
    </row>
    <row r="4" spans="2:8" s="30" customFormat="1" ht="13" x14ac:dyDescent="0.3">
      <c r="B4" s="11"/>
      <c r="C4" s="64" t="str">
        <f>+'Bil ver'!C3</f>
        <v>31.12.2018</v>
      </c>
      <c r="D4" s="64" t="str">
        <f>+'Bil ver'!D3</f>
        <v>31.12.2019</v>
      </c>
      <c r="E4" s="64" t="str">
        <f>+'Bil ver'!E3</f>
        <v>31.3.2020</v>
      </c>
      <c r="F4" s="7"/>
    </row>
    <row r="5" spans="2:8" x14ac:dyDescent="0.25">
      <c r="B5" s="11"/>
      <c r="C5" s="65" t="s">
        <v>149</v>
      </c>
      <c r="D5" s="65" t="s">
        <v>149</v>
      </c>
      <c r="E5" s="65" t="s">
        <v>149</v>
      </c>
    </row>
    <row r="6" spans="2:8" ht="13" x14ac:dyDescent="0.3">
      <c r="B6" s="30" t="s">
        <v>2</v>
      </c>
      <c r="C6" s="65" t="s">
        <v>149</v>
      </c>
      <c r="D6" s="65" t="s">
        <v>149</v>
      </c>
      <c r="E6" s="65" t="s">
        <v>149</v>
      </c>
      <c r="F6" s="21"/>
    </row>
    <row r="7" spans="2:8" x14ac:dyDescent="0.25">
      <c r="B7" s="11" t="s">
        <v>3</v>
      </c>
      <c r="C7" s="63">
        <f>+'Conti economici riclassificati'!C11*-1</f>
        <v>3574409.26</v>
      </c>
      <c r="D7" s="63">
        <f>+'Conti economici riclassificati'!E11*-1</f>
        <v>3107233.5</v>
      </c>
      <c r="E7" s="63">
        <f>+'Conti economici riclassificati'!J11*-1</f>
        <v>828223.72239999997</v>
      </c>
      <c r="F7" s="19"/>
    </row>
    <row r="8" spans="2:8" x14ac:dyDescent="0.25">
      <c r="B8" s="11" t="s">
        <v>7</v>
      </c>
      <c r="C8" s="63">
        <f>+'Conti economici riclassificati'!C20*-1</f>
        <v>15651392.799999999</v>
      </c>
      <c r="D8" s="63">
        <f>+'Conti economici riclassificati'!E20*-1</f>
        <v>16083233.480000004</v>
      </c>
      <c r="E8" s="63">
        <f>+'Conti economici riclassificati'!J20*-1</f>
        <v>4347221</v>
      </c>
      <c r="F8" s="19"/>
      <c r="H8" s="7"/>
    </row>
    <row r="9" spans="2:8" x14ac:dyDescent="0.25">
      <c r="B9" s="11" t="s">
        <v>158</v>
      </c>
      <c r="C9" s="63">
        <f>-'Conti economici riclassificati'!C25</f>
        <v>12130.78</v>
      </c>
      <c r="D9" s="63">
        <f>-'Conti economici riclassificati'!E25</f>
        <v>8062.13</v>
      </c>
      <c r="E9" s="63">
        <f>-'Conti economici riclassificati'!J25</f>
        <v>0</v>
      </c>
      <c r="F9" s="19"/>
      <c r="H9" s="7"/>
    </row>
    <row r="10" spans="2:8" s="30" customFormat="1" ht="13" x14ac:dyDescent="0.3">
      <c r="B10" s="30" t="s">
        <v>23</v>
      </c>
      <c r="C10" s="66">
        <f>SUM(C7:C9)</f>
        <v>19237932.84</v>
      </c>
      <c r="D10" s="66">
        <f>SUM(D7:D9)</f>
        <v>19198529.110000003</v>
      </c>
      <c r="E10" s="66">
        <f>SUM(E7:E9)</f>
        <v>5175444.7224000003</v>
      </c>
      <c r="F10" s="40"/>
    </row>
    <row r="11" spans="2:8" s="30" customFormat="1" ht="13" x14ac:dyDescent="0.3">
      <c r="B11" s="11"/>
      <c r="C11" s="67"/>
      <c r="D11" s="67"/>
      <c r="E11" s="67"/>
      <c r="F11" s="40"/>
    </row>
    <row r="12" spans="2:8" ht="13" x14ac:dyDescent="0.3">
      <c r="B12" s="30" t="s">
        <v>185</v>
      </c>
      <c r="C12" s="63"/>
      <c r="D12" s="63"/>
      <c r="E12" s="63"/>
      <c r="F12" s="18"/>
      <c r="H12" s="7"/>
    </row>
    <row r="13" spans="2:8" x14ac:dyDescent="0.25">
      <c r="B13" s="11" t="s">
        <v>166</v>
      </c>
      <c r="C13" s="65">
        <f>+'Conti economici riclassificati'!C41</f>
        <v>14676879.109999998</v>
      </c>
      <c r="D13" s="65">
        <f>+'Conti economici riclassificati'!E41</f>
        <v>14656762.180000002</v>
      </c>
      <c r="E13" s="65">
        <f>+'Conti economici riclassificati'!J41</f>
        <v>3827126</v>
      </c>
      <c r="F13" s="18"/>
      <c r="H13" s="7"/>
    </row>
    <row r="14" spans="2:8" x14ac:dyDescent="0.25">
      <c r="B14" s="11" t="s">
        <v>207</v>
      </c>
      <c r="C14" s="63">
        <f>+'Conti economici riclassificati'!C46</f>
        <v>243826.28000000026</v>
      </c>
      <c r="D14" s="63">
        <f>+'Conti economici riclassificati'!E46</f>
        <v>-205442.97999999952</v>
      </c>
      <c r="E14" s="63">
        <f>+'Conti economici riclassificati'!J46</f>
        <v>81333.519999999553</v>
      </c>
      <c r="F14" s="18"/>
      <c r="H14" s="7"/>
    </row>
    <row r="15" spans="2:8" s="30" customFormat="1" ht="13" x14ac:dyDescent="0.3">
      <c r="B15" s="11" t="s">
        <v>208</v>
      </c>
      <c r="C15" s="68">
        <f>SUM(C13:C14)</f>
        <v>14920705.389999997</v>
      </c>
      <c r="D15" s="68">
        <f>SUM(D13:D14)</f>
        <v>14451319.200000003</v>
      </c>
      <c r="E15" s="68">
        <f>SUM(E13:E14)</f>
        <v>3908459.5199999996</v>
      </c>
      <c r="F15" s="40"/>
    </row>
    <row r="16" spans="2:8" x14ac:dyDescent="0.25">
      <c r="B16" s="11"/>
      <c r="C16" s="69"/>
      <c r="D16" s="69"/>
      <c r="E16" s="69"/>
      <c r="F16" s="18"/>
      <c r="H16" s="7"/>
    </row>
    <row r="17" spans="1:237" x14ac:dyDescent="0.25">
      <c r="B17" s="11" t="s">
        <v>184</v>
      </c>
      <c r="C17" s="69">
        <f>+'Conti economici riclassificati'!C55</f>
        <v>1663275.0799999998</v>
      </c>
      <c r="D17" s="69">
        <f>+'Conti economici riclassificati'!E55</f>
        <v>1932099.0199999998</v>
      </c>
      <c r="E17" s="69">
        <f>+'Conti economici riclassificati'!J55</f>
        <v>548831</v>
      </c>
      <c r="F17" s="18"/>
      <c r="H17" s="7"/>
    </row>
    <row r="18" spans="1:237" x14ac:dyDescent="0.25">
      <c r="B18" s="11" t="s">
        <v>186</v>
      </c>
      <c r="C18" s="69">
        <f>+'Conti economici riclassificati'!C61</f>
        <v>486134.55</v>
      </c>
      <c r="D18" s="69">
        <f>+'Conti economici riclassificati'!E61</f>
        <v>510847.7</v>
      </c>
      <c r="E18" s="69">
        <f>+'Conti economici riclassificati'!J61</f>
        <v>141056</v>
      </c>
      <c r="F18" s="18"/>
      <c r="H18" s="7"/>
    </row>
    <row r="19" spans="1:237" x14ac:dyDescent="0.25">
      <c r="B19" s="11" t="s">
        <v>187</v>
      </c>
      <c r="C19" s="69">
        <f>+'Conti economici riclassificati'!C67</f>
        <v>286061.81</v>
      </c>
      <c r="D19" s="69">
        <f>+'Conti economici riclassificati'!E67</f>
        <v>302286.28999999998</v>
      </c>
      <c r="E19" s="69">
        <f>+'Conti economici riclassificati'!J67</f>
        <v>75255.122857142895</v>
      </c>
      <c r="F19" s="18"/>
      <c r="H19" s="7"/>
    </row>
    <row r="20" spans="1:237" s="30" customFormat="1" ht="13" x14ac:dyDescent="0.3">
      <c r="B20" s="30" t="s">
        <v>188</v>
      </c>
      <c r="C20" s="66">
        <f>+C19+C18+C17+C15</f>
        <v>17356176.829999998</v>
      </c>
      <c r="D20" s="66">
        <f>+D19+D18+D17+D15</f>
        <v>17196552.210000001</v>
      </c>
      <c r="E20" s="66">
        <f>+E19+E18+E17+E15</f>
        <v>4673601.6428571427</v>
      </c>
      <c r="F20" s="40"/>
    </row>
    <row r="21" spans="1:237" ht="13" x14ac:dyDescent="0.3">
      <c r="B21" s="30" t="s">
        <v>189</v>
      </c>
      <c r="C21" s="70">
        <f>+C10-C20</f>
        <v>1881756.0100000016</v>
      </c>
      <c r="D21" s="70">
        <f>+D10-D20</f>
        <v>2001976.9000000022</v>
      </c>
      <c r="E21" s="70">
        <f>+E10-E20</f>
        <v>501843.07954285759</v>
      </c>
      <c r="F21" s="40"/>
      <c r="H21" s="7"/>
    </row>
    <row r="22" spans="1:237" x14ac:dyDescent="0.25">
      <c r="B22" s="11"/>
      <c r="C22" s="69"/>
      <c r="D22" s="69"/>
      <c r="E22" s="69"/>
      <c r="F22" s="18"/>
      <c r="H22" s="7"/>
    </row>
    <row r="23" spans="1:237" ht="13" x14ac:dyDescent="0.3">
      <c r="B23" s="30" t="s">
        <v>190</v>
      </c>
      <c r="C23" s="69"/>
      <c r="D23" s="69"/>
      <c r="E23" s="69"/>
      <c r="F23" s="18"/>
      <c r="H23" s="7"/>
    </row>
    <row r="24" spans="1:237" x14ac:dyDescent="0.25">
      <c r="B24" s="11" t="s">
        <v>47</v>
      </c>
      <c r="C24" s="65">
        <f>+'Conti economici riclassificati'!C100</f>
        <v>652366.02</v>
      </c>
      <c r="D24" s="65">
        <f>+'Conti economici riclassificati'!E100</f>
        <v>620634.40999999992</v>
      </c>
      <c r="E24" s="65">
        <f>+'Conti economici riclassificati'!J100</f>
        <v>150785</v>
      </c>
      <c r="F24" s="18"/>
      <c r="H24" s="7"/>
    </row>
    <row r="25" spans="1:237" s="30" customFormat="1" ht="13" x14ac:dyDescent="0.3">
      <c r="B25" s="11" t="s">
        <v>63</v>
      </c>
      <c r="C25" s="65">
        <f>+'Conti economici riclassificati'!C117</f>
        <v>236892.05999999997</v>
      </c>
      <c r="D25" s="65">
        <f>+'Conti economici riclassificati'!E117</f>
        <v>267069.67</v>
      </c>
      <c r="E25" s="65">
        <f>+'Conti economici riclassificati'!J117</f>
        <v>70866</v>
      </c>
      <c r="F25" s="40"/>
    </row>
    <row r="26" spans="1:237" x14ac:dyDescent="0.25">
      <c r="B26" s="11" t="s">
        <v>77</v>
      </c>
      <c r="C26" s="65">
        <f>+'Conti economici riclassificati'!C128</f>
        <v>46841.770000000004</v>
      </c>
      <c r="D26" s="65">
        <f>+'Conti economici riclassificati'!E128</f>
        <v>60122.8</v>
      </c>
      <c r="E26" s="65">
        <f>+'Conti economici riclassificati'!J128</f>
        <v>15885</v>
      </c>
      <c r="F26" s="18"/>
      <c r="H26" s="7"/>
    </row>
    <row r="27" spans="1:237" x14ac:dyDescent="0.25">
      <c r="B27" s="11" t="s">
        <v>118</v>
      </c>
      <c r="C27" s="63">
        <f>+'Conti economici riclassificati'!C132</f>
        <v>1564.88</v>
      </c>
      <c r="D27" s="63">
        <f>+'Conti economici riclassificati'!E132</f>
        <v>0</v>
      </c>
      <c r="E27" s="63">
        <f>+'Conti economici riclassificati'!J132</f>
        <v>0</v>
      </c>
      <c r="F27" s="19"/>
      <c r="H27" s="7"/>
    </row>
    <row r="28" spans="1:237" x14ac:dyDescent="0.25">
      <c r="B28" s="11" t="s">
        <v>93</v>
      </c>
      <c r="C28" s="65">
        <f>+'Conti economici riclassificati'!C158</f>
        <v>244170.55999999997</v>
      </c>
      <c r="D28" s="65">
        <f>+'Conti economici riclassificati'!E158</f>
        <v>265429.25</v>
      </c>
      <c r="E28" s="65">
        <f>+'Conti economici riclassificati'!J158</f>
        <v>61032</v>
      </c>
      <c r="F28" s="18"/>
      <c r="H28" s="7"/>
    </row>
    <row r="29" spans="1:237" s="38" customFormat="1" ht="13" x14ac:dyDescent="0.3">
      <c r="A29" s="39"/>
      <c r="B29" s="18" t="s">
        <v>191</v>
      </c>
      <c r="C29" s="66">
        <f>SUM(C24:C28)</f>
        <v>1181835.29</v>
      </c>
      <c r="D29" s="66">
        <f>SUM(D24:D28)</f>
        <v>1213256.1299999999</v>
      </c>
      <c r="E29" s="66">
        <f>SUM(E24:E28)</f>
        <v>298568</v>
      </c>
      <c r="F29" s="40"/>
      <c r="G29" s="40"/>
      <c r="I29" s="40"/>
      <c r="J29" s="39"/>
      <c r="K29" s="40"/>
      <c r="L29" s="39"/>
      <c r="M29" s="40"/>
      <c r="N29" s="39"/>
      <c r="O29" s="40"/>
      <c r="P29" s="39"/>
      <c r="Q29" s="40"/>
      <c r="R29" s="39"/>
      <c r="S29" s="40"/>
      <c r="T29" s="39"/>
      <c r="U29" s="40"/>
      <c r="V29" s="39"/>
      <c r="W29" s="40"/>
      <c r="X29" s="39"/>
      <c r="Y29" s="40"/>
      <c r="Z29" s="39"/>
      <c r="AA29" s="40"/>
      <c r="AB29" s="39"/>
      <c r="AC29" s="40"/>
      <c r="AD29" s="39"/>
      <c r="AE29" s="40"/>
      <c r="AF29" s="39"/>
      <c r="AG29" s="40"/>
      <c r="AH29" s="39"/>
      <c r="AI29" s="40"/>
      <c r="AJ29" s="39"/>
      <c r="AK29" s="40"/>
      <c r="AL29" s="39"/>
      <c r="AM29" s="40"/>
      <c r="AN29" s="39"/>
      <c r="AO29" s="40"/>
      <c r="AP29" s="39"/>
      <c r="AQ29" s="40"/>
      <c r="AR29" s="39"/>
      <c r="AS29" s="40"/>
      <c r="AT29" s="39"/>
      <c r="AU29" s="40"/>
      <c r="AV29" s="39"/>
      <c r="AW29" s="40"/>
      <c r="AX29" s="39"/>
      <c r="AY29" s="40"/>
      <c r="AZ29" s="39"/>
      <c r="BA29" s="40"/>
      <c r="BB29" s="39"/>
      <c r="BC29" s="40"/>
      <c r="BD29" s="39"/>
      <c r="BE29" s="40"/>
      <c r="BF29" s="39"/>
      <c r="BG29" s="40"/>
      <c r="BH29" s="39"/>
      <c r="BI29" s="40"/>
      <c r="BJ29" s="39"/>
      <c r="BK29" s="40"/>
      <c r="BL29" s="39"/>
      <c r="BM29" s="40"/>
      <c r="BN29" s="39"/>
      <c r="BO29" s="40"/>
      <c r="BP29" s="39"/>
      <c r="BQ29" s="40"/>
      <c r="BR29" s="39"/>
      <c r="BS29" s="40"/>
      <c r="BT29" s="39"/>
      <c r="BU29" s="40"/>
      <c r="BV29" s="39"/>
      <c r="BW29" s="40"/>
      <c r="BX29" s="39"/>
      <c r="BY29" s="40"/>
      <c r="BZ29" s="39"/>
      <c r="CA29" s="40"/>
      <c r="CB29" s="39"/>
      <c r="CC29" s="40"/>
      <c r="CD29" s="39"/>
      <c r="CE29" s="40"/>
      <c r="CF29" s="39"/>
      <c r="CG29" s="40"/>
      <c r="CH29" s="39"/>
      <c r="CI29" s="40"/>
      <c r="CJ29" s="39"/>
      <c r="CK29" s="40"/>
      <c r="CL29" s="39"/>
      <c r="CM29" s="40"/>
      <c r="CN29" s="39"/>
      <c r="CO29" s="40"/>
      <c r="CP29" s="39"/>
      <c r="CQ29" s="40"/>
      <c r="CR29" s="39"/>
      <c r="CS29" s="40"/>
      <c r="CT29" s="39"/>
      <c r="CU29" s="40"/>
      <c r="CV29" s="39"/>
      <c r="CW29" s="40"/>
      <c r="CX29" s="39"/>
      <c r="CY29" s="40"/>
      <c r="CZ29" s="39"/>
      <c r="DA29" s="40"/>
      <c r="DB29" s="39"/>
      <c r="DC29" s="40"/>
      <c r="DD29" s="39"/>
      <c r="DE29" s="40"/>
      <c r="DF29" s="39"/>
      <c r="DG29" s="40"/>
      <c r="DH29" s="39"/>
      <c r="DI29" s="40"/>
      <c r="DJ29" s="39"/>
      <c r="DK29" s="40"/>
      <c r="DL29" s="39"/>
      <c r="DM29" s="40"/>
      <c r="DN29" s="39"/>
      <c r="DO29" s="40"/>
      <c r="DP29" s="39"/>
      <c r="DQ29" s="40"/>
      <c r="DR29" s="39"/>
      <c r="DS29" s="40"/>
      <c r="DT29" s="39"/>
      <c r="DU29" s="40"/>
      <c r="DV29" s="39"/>
      <c r="DW29" s="40"/>
      <c r="DX29" s="39"/>
      <c r="DY29" s="40"/>
      <c r="DZ29" s="39"/>
      <c r="EA29" s="40"/>
      <c r="EB29" s="39"/>
      <c r="EC29" s="40"/>
      <c r="ED29" s="39"/>
      <c r="EE29" s="40"/>
      <c r="EF29" s="39"/>
      <c r="EG29" s="40"/>
      <c r="EH29" s="39"/>
      <c r="EI29" s="40"/>
      <c r="EJ29" s="39"/>
      <c r="EK29" s="40"/>
      <c r="EL29" s="39"/>
      <c r="EM29" s="40"/>
      <c r="EN29" s="39"/>
      <c r="EO29" s="40"/>
      <c r="EP29" s="39"/>
      <c r="EQ29" s="40"/>
      <c r="ER29" s="39"/>
      <c r="ES29" s="40"/>
      <c r="ET29" s="39"/>
      <c r="EU29" s="40"/>
      <c r="EV29" s="39"/>
      <c r="EW29" s="40"/>
      <c r="EX29" s="39"/>
      <c r="EY29" s="40"/>
      <c r="EZ29" s="39"/>
      <c r="FA29" s="40"/>
      <c r="FB29" s="39"/>
      <c r="FC29" s="40"/>
      <c r="FD29" s="39"/>
      <c r="FE29" s="40"/>
      <c r="FF29" s="39"/>
      <c r="FG29" s="40"/>
      <c r="FH29" s="39"/>
      <c r="FI29" s="40"/>
      <c r="FJ29" s="39"/>
      <c r="FK29" s="40"/>
      <c r="FL29" s="39"/>
      <c r="FM29" s="40"/>
      <c r="FN29" s="39"/>
      <c r="FO29" s="40"/>
      <c r="FP29" s="39"/>
      <c r="FQ29" s="40"/>
      <c r="FR29" s="39"/>
      <c r="FS29" s="40"/>
      <c r="FT29" s="39"/>
      <c r="FU29" s="40"/>
      <c r="FV29" s="39"/>
      <c r="FW29" s="40"/>
      <c r="FX29" s="39"/>
      <c r="FY29" s="40"/>
      <c r="FZ29" s="39"/>
      <c r="GA29" s="40"/>
      <c r="GB29" s="39"/>
      <c r="GC29" s="40"/>
      <c r="GD29" s="39"/>
      <c r="GE29" s="40"/>
      <c r="GF29" s="39"/>
      <c r="GG29" s="40"/>
      <c r="GH29" s="39"/>
      <c r="GI29" s="40"/>
      <c r="GJ29" s="39"/>
      <c r="GK29" s="40"/>
      <c r="GL29" s="39"/>
      <c r="GM29" s="40"/>
      <c r="GN29" s="39"/>
      <c r="GO29" s="40"/>
      <c r="GP29" s="39"/>
      <c r="GQ29" s="40"/>
      <c r="GR29" s="39"/>
      <c r="GS29" s="40"/>
      <c r="GT29" s="39"/>
      <c r="GU29" s="40"/>
      <c r="GV29" s="39"/>
      <c r="GW29" s="40"/>
      <c r="GX29" s="39"/>
      <c r="GY29" s="40"/>
      <c r="GZ29" s="39"/>
      <c r="HA29" s="40"/>
      <c r="HB29" s="39"/>
      <c r="HC29" s="40"/>
      <c r="HD29" s="39"/>
      <c r="HE29" s="40"/>
      <c r="HF29" s="39"/>
      <c r="HG29" s="40"/>
      <c r="HH29" s="39"/>
      <c r="HI29" s="40"/>
      <c r="HJ29" s="39"/>
      <c r="HK29" s="40"/>
      <c r="HL29" s="39"/>
      <c r="HM29" s="40"/>
      <c r="HN29" s="39"/>
      <c r="HO29" s="40"/>
      <c r="HP29" s="39"/>
      <c r="HQ29" s="40"/>
      <c r="HR29" s="39"/>
      <c r="HS29" s="40"/>
      <c r="HT29" s="39"/>
      <c r="HU29" s="40"/>
      <c r="HV29" s="39"/>
      <c r="HW29" s="40"/>
      <c r="HX29" s="39"/>
      <c r="HY29" s="40"/>
      <c r="HZ29" s="39"/>
      <c r="IA29" s="40"/>
      <c r="IB29" s="39"/>
      <c r="IC29" s="40"/>
    </row>
    <row r="30" spans="1:237" s="38" customFormat="1" ht="13" x14ac:dyDescent="0.3">
      <c r="A30" s="39"/>
      <c r="B30" s="40" t="s">
        <v>151</v>
      </c>
      <c r="C30" s="66">
        <f>+C21-C29</f>
        <v>699920.7200000016</v>
      </c>
      <c r="D30" s="66">
        <f>+D21-D29</f>
        <v>788720.77000000235</v>
      </c>
      <c r="E30" s="66">
        <f>+E21-E29</f>
        <v>203275.07954285759</v>
      </c>
      <c r="F30" s="40"/>
      <c r="G30" s="40"/>
      <c r="I30" s="40"/>
      <c r="J30" s="39"/>
      <c r="K30" s="40"/>
      <c r="L30" s="39"/>
      <c r="M30" s="40"/>
      <c r="N30" s="39"/>
      <c r="O30" s="40"/>
      <c r="P30" s="39"/>
      <c r="Q30" s="40"/>
      <c r="R30" s="39"/>
      <c r="S30" s="40"/>
      <c r="T30" s="39"/>
      <c r="U30" s="40"/>
      <c r="V30" s="39"/>
      <c r="W30" s="40"/>
      <c r="X30" s="39"/>
      <c r="Y30" s="40"/>
      <c r="Z30" s="39"/>
      <c r="AA30" s="40"/>
      <c r="AB30" s="39"/>
      <c r="AC30" s="40"/>
      <c r="AD30" s="39"/>
      <c r="AE30" s="40"/>
      <c r="AF30" s="39"/>
      <c r="AG30" s="40"/>
      <c r="AH30" s="39"/>
      <c r="AI30" s="40"/>
      <c r="AJ30" s="39"/>
      <c r="AK30" s="40"/>
      <c r="AL30" s="39"/>
      <c r="AM30" s="40"/>
      <c r="AN30" s="39"/>
      <c r="AO30" s="40"/>
      <c r="AP30" s="39"/>
      <c r="AQ30" s="40"/>
      <c r="AR30" s="39"/>
      <c r="AS30" s="40"/>
      <c r="AT30" s="39"/>
      <c r="AU30" s="40"/>
      <c r="AV30" s="39"/>
      <c r="AW30" s="40"/>
      <c r="AX30" s="39"/>
      <c r="AY30" s="40"/>
      <c r="AZ30" s="39"/>
      <c r="BA30" s="40"/>
      <c r="BB30" s="39"/>
      <c r="BC30" s="40"/>
      <c r="BD30" s="39"/>
      <c r="BE30" s="40"/>
      <c r="BF30" s="39"/>
      <c r="BG30" s="40"/>
      <c r="BH30" s="39"/>
      <c r="BI30" s="40"/>
      <c r="BJ30" s="39"/>
      <c r="BK30" s="40"/>
      <c r="BL30" s="39"/>
      <c r="BM30" s="40"/>
      <c r="BN30" s="39"/>
      <c r="BO30" s="40"/>
      <c r="BP30" s="39"/>
      <c r="BQ30" s="40"/>
      <c r="BR30" s="39"/>
      <c r="BS30" s="40"/>
      <c r="BT30" s="39"/>
      <c r="BU30" s="40"/>
      <c r="BV30" s="39"/>
      <c r="BW30" s="40"/>
      <c r="BX30" s="39"/>
      <c r="BY30" s="40"/>
      <c r="BZ30" s="39"/>
      <c r="CA30" s="40"/>
      <c r="CB30" s="39"/>
      <c r="CC30" s="40"/>
      <c r="CD30" s="39"/>
      <c r="CE30" s="40"/>
      <c r="CF30" s="39"/>
      <c r="CG30" s="40"/>
      <c r="CH30" s="39"/>
      <c r="CI30" s="40"/>
      <c r="CJ30" s="39"/>
      <c r="CK30" s="40"/>
      <c r="CL30" s="39"/>
      <c r="CM30" s="40"/>
      <c r="CN30" s="39"/>
      <c r="CO30" s="40"/>
      <c r="CP30" s="39"/>
      <c r="CQ30" s="40"/>
      <c r="CR30" s="39"/>
      <c r="CS30" s="40"/>
      <c r="CT30" s="39"/>
      <c r="CU30" s="40"/>
      <c r="CV30" s="39"/>
      <c r="CW30" s="40"/>
      <c r="CX30" s="39"/>
      <c r="CY30" s="40"/>
      <c r="CZ30" s="39"/>
      <c r="DA30" s="40"/>
      <c r="DB30" s="39"/>
      <c r="DC30" s="40"/>
      <c r="DD30" s="39"/>
      <c r="DE30" s="40"/>
      <c r="DF30" s="39"/>
      <c r="DG30" s="40"/>
      <c r="DH30" s="39"/>
      <c r="DI30" s="40"/>
      <c r="DJ30" s="39"/>
      <c r="DK30" s="40"/>
      <c r="DL30" s="39"/>
      <c r="DM30" s="40"/>
      <c r="DN30" s="39"/>
      <c r="DO30" s="40"/>
      <c r="DP30" s="39"/>
      <c r="DQ30" s="40"/>
      <c r="DR30" s="39"/>
      <c r="DS30" s="40"/>
      <c r="DT30" s="39"/>
      <c r="DU30" s="40"/>
      <c r="DV30" s="39"/>
      <c r="DW30" s="40"/>
      <c r="DX30" s="39"/>
      <c r="DY30" s="40"/>
      <c r="DZ30" s="39"/>
      <c r="EA30" s="40"/>
      <c r="EB30" s="39"/>
      <c r="EC30" s="40"/>
      <c r="ED30" s="39"/>
      <c r="EE30" s="40"/>
      <c r="EF30" s="39"/>
      <c r="EG30" s="40"/>
      <c r="EH30" s="39"/>
      <c r="EI30" s="40"/>
      <c r="EJ30" s="39"/>
      <c r="EK30" s="40"/>
      <c r="EL30" s="39"/>
      <c r="EM30" s="40"/>
      <c r="EN30" s="39"/>
      <c r="EO30" s="40"/>
      <c r="EP30" s="39"/>
      <c r="EQ30" s="40"/>
      <c r="ER30" s="39"/>
      <c r="ES30" s="40"/>
      <c r="ET30" s="39"/>
      <c r="EU30" s="40"/>
      <c r="EV30" s="39"/>
      <c r="EW30" s="40"/>
      <c r="EX30" s="39"/>
      <c r="EY30" s="40"/>
      <c r="EZ30" s="39"/>
      <c r="FA30" s="40"/>
      <c r="FB30" s="39"/>
      <c r="FC30" s="40"/>
      <c r="FD30" s="39"/>
      <c r="FE30" s="40"/>
      <c r="FF30" s="39"/>
      <c r="FG30" s="40"/>
      <c r="FH30" s="39"/>
      <c r="FI30" s="40"/>
      <c r="FJ30" s="39"/>
      <c r="FK30" s="40"/>
      <c r="FL30" s="39"/>
      <c r="FM30" s="40"/>
      <c r="FN30" s="39"/>
      <c r="FO30" s="40"/>
      <c r="FP30" s="39"/>
      <c r="FQ30" s="40"/>
      <c r="FR30" s="39"/>
      <c r="FS30" s="40"/>
      <c r="FT30" s="39"/>
      <c r="FU30" s="40"/>
      <c r="FV30" s="39"/>
      <c r="FW30" s="40"/>
      <c r="FX30" s="39"/>
      <c r="FY30" s="40"/>
      <c r="FZ30" s="39"/>
      <c r="GA30" s="40"/>
      <c r="GB30" s="39"/>
      <c r="GC30" s="40"/>
      <c r="GD30" s="39"/>
      <c r="GE30" s="40"/>
      <c r="GF30" s="39"/>
      <c r="GG30" s="40"/>
      <c r="GH30" s="39"/>
      <c r="GI30" s="40"/>
      <c r="GJ30" s="39"/>
      <c r="GK30" s="40"/>
      <c r="GL30" s="39"/>
      <c r="GM30" s="40"/>
      <c r="GN30" s="39"/>
      <c r="GO30" s="40"/>
      <c r="GP30" s="39"/>
      <c r="GQ30" s="40"/>
      <c r="GR30" s="39"/>
      <c r="GS30" s="40"/>
      <c r="GT30" s="39"/>
      <c r="GU30" s="40"/>
      <c r="GV30" s="39"/>
      <c r="GW30" s="40"/>
      <c r="GX30" s="39"/>
      <c r="GY30" s="40"/>
      <c r="GZ30" s="39"/>
      <c r="HA30" s="40"/>
      <c r="HB30" s="39"/>
      <c r="HC30" s="40"/>
      <c r="HD30" s="39"/>
      <c r="HE30" s="40"/>
      <c r="HF30" s="39"/>
      <c r="HG30" s="40"/>
      <c r="HH30" s="39"/>
      <c r="HI30" s="40"/>
      <c r="HJ30" s="39"/>
      <c r="HK30" s="40"/>
      <c r="HL30" s="39"/>
      <c r="HM30" s="40"/>
      <c r="HN30" s="39"/>
      <c r="HO30" s="40"/>
      <c r="HP30" s="39"/>
      <c r="HQ30" s="40"/>
      <c r="HR30" s="39"/>
      <c r="HS30" s="40"/>
      <c r="HT30" s="39"/>
      <c r="HU30" s="40"/>
      <c r="HV30" s="39"/>
      <c r="HW30" s="40"/>
      <c r="HX30" s="39"/>
      <c r="HY30" s="40"/>
      <c r="HZ30" s="39"/>
      <c r="IA30" s="40"/>
      <c r="IB30" s="39"/>
      <c r="IC30" s="40"/>
    </row>
    <row r="31" spans="1:237" x14ac:dyDescent="0.25">
      <c r="A31" s="38"/>
      <c r="B31" s="62"/>
      <c r="C31" s="63"/>
      <c r="D31" s="63"/>
      <c r="E31" s="63"/>
      <c r="F31" s="18"/>
      <c r="H31" s="7"/>
    </row>
    <row r="32" spans="1:237" s="30" customFormat="1" ht="13" x14ac:dyDescent="0.3">
      <c r="B32" s="11" t="s">
        <v>192</v>
      </c>
      <c r="C32" s="65">
        <f>+'Conti economici riclassificati'!C162</f>
        <v>111522.31</v>
      </c>
      <c r="D32" s="65">
        <f>+'Conti economici riclassificati'!E162</f>
        <v>81564.38</v>
      </c>
      <c r="E32" s="65">
        <f>+'Conti economici riclassificati'!J162</f>
        <v>20400</v>
      </c>
      <c r="F32" s="40"/>
    </row>
    <row r="33" spans="2:8" s="30" customFormat="1" ht="13" x14ac:dyDescent="0.3">
      <c r="B33" s="30" t="s">
        <v>152</v>
      </c>
      <c r="C33" s="66">
        <f>+C30-C32</f>
        <v>588398.41000000155</v>
      </c>
      <c r="D33" s="66">
        <f>+D30-D32</f>
        <v>707156.39000000234</v>
      </c>
      <c r="E33" s="66">
        <f>+E30-E32</f>
        <v>182875.07954285759</v>
      </c>
      <c r="F33" s="40"/>
    </row>
    <row r="34" spans="2:8" x14ac:dyDescent="0.25">
      <c r="B34" s="11"/>
      <c r="C34" s="63"/>
      <c r="D34" s="63"/>
      <c r="E34" s="63"/>
      <c r="F34" s="18"/>
      <c r="H34" s="7"/>
    </row>
    <row r="35" spans="2:8" x14ac:dyDescent="0.25">
      <c r="B35" s="11" t="s">
        <v>205</v>
      </c>
      <c r="C35" s="65">
        <f>+'Conti economici riclassificati'!C189*-1</f>
        <v>-110926.11</v>
      </c>
      <c r="D35" s="65">
        <f>+'Conti economici riclassificati'!E189*-1</f>
        <v>-66126.77</v>
      </c>
      <c r="E35" s="65">
        <f>+'Conti economici riclassificati'!J189*-1</f>
        <v>7528.41</v>
      </c>
      <c r="F35" s="18"/>
      <c r="H35" s="7"/>
    </row>
    <row r="36" spans="2:8" x14ac:dyDescent="0.25">
      <c r="B36" s="11" t="s">
        <v>168</v>
      </c>
      <c r="C36" s="63">
        <f>-'Conti economici riclassificati'!C202</f>
        <v>-39481.899999999994</v>
      </c>
      <c r="D36" s="63">
        <f>-'Conti economici riclassificati'!E202</f>
        <v>-241426.68000000002</v>
      </c>
      <c r="E36" s="63">
        <f>-'Conti economici riclassificati'!J202</f>
        <v>-3203</v>
      </c>
      <c r="F36" s="18"/>
      <c r="H36" s="7"/>
    </row>
    <row r="37" spans="2:8" s="30" customFormat="1" ht="13" x14ac:dyDescent="0.3">
      <c r="B37" s="30" t="s">
        <v>169</v>
      </c>
      <c r="C37" s="66">
        <f>+C33+C35+C36</f>
        <v>437990.40000000154</v>
      </c>
      <c r="D37" s="66">
        <f>+D33+D35+D36</f>
        <v>399602.94000000227</v>
      </c>
      <c r="E37" s="66">
        <f>+E33+E35+E36</f>
        <v>187200.4895428576</v>
      </c>
      <c r="F37" s="40"/>
    </row>
    <row r="38" spans="2:8" x14ac:dyDescent="0.25">
      <c r="B38" s="11" t="s">
        <v>206</v>
      </c>
      <c r="C38" s="63">
        <f>+'Conti economici riclassificati'!C207</f>
        <v>148997.13</v>
      </c>
      <c r="D38" s="63">
        <f>+'Conti economici riclassificati'!E207</f>
        <v>140074.5</v>
      </c>
      <c r="E38" s="63">
        <f>+'Conti economici riclassificati'!J207</f>
        <v>56000</v>
      </c>
      <c r="F38" s="18"/>
      <c r="H38" s="7"/>
    </row>
    <row r="39" spans="2:8" s="30" customFormat="1" ht="13.5" thickBot="1" x14ac:dyDescent="0.35">
      <c r="B39" s="30" t="s">
        <v>209</v>
      </c>
      <c r="C39" s="71">
        <f>+C37-C38</f>
        <v>288993.27000000153</v>
      </c>
      <c r="D39" s="71">
        <f>+D37-D38</f>
        <v>259528.44000000227</v>
      </c>
      <c r="E39" s="71">
        <f>+E37-E38</f>
        <v>131200.4895428576</v>
      </c>
      <c r="F39" s="40"/>
    </row>
    <row r="40" spans="2:8" ht="13" thickTop="1" x14ac:dyDescent="0.25">
      <c r="C40" s="9"/>
      <c r="D40" s="9"/>
      <c r="E40" s="9"/>
      <c r="F40" s="17"/>
      <c r="H40" s="7"/>
    </row>
    <row r="41" spans="2:8" x14ac:dyDescent="0.25">
      <c r="C41" s="9"/>
      <c r="D41" s="9"/>
      <c r="E41" s="9"/>
      <c r="F41" s="17"/>
      <c r="H41" s="7"/>
    </row>
    <row r="42" spans="2:8" x14ac:dyDescent="0.25">
      <c r="C42" s="9"/>
      <c r="D42" s="9"/>
      <c r="E42" s="9"/>
      <c r="F42" s="9"/>
      <c r="H42" s="7"/>
    </row>
    <row r="43" spans="2:8" x14ac:dyDescent="0.25">
      <c r="C43" s="9"/>
      <c r="D43" s="9"/>
      <c r="E43" s="9"/>
      <c r="F43" s="9"/>
      <c r="H43" s="7"/>
    </row>
    <row r="44" spans="2:8" x14ac:dyDescent="0.25">
      <c r="C44" s="9"/>
      <c r="D44" s="9"/>
      <c r="E44" s="9"/>
      <c r="F44" s="9"/>
      <c r="H44" s="7"/>
    </row>
    <row r="45" spans="2:8" x14ac:dyDescent="0.25">
      <c r="C45" s="9"/>
      <c r="D45" s="9"/>
      <c r="E45" s="9"/>
      <c r="F45" s="9"/>
      <c r="H45" s="7"/>
    </row>
    <row r="46" spans="2:8" x14ac:dyDescent="0.25">
      <c r="C46" s="9"/>
      <c r="D46" s="9"/>
      <c r="E46" s="9"/>
      <c r="F46" s="9"/>
      <c r="H46" s="7"/>
    </row>
    <row r="47" spans="2:8" x14ac:dyDescent="0.25">
      <c r="H47" s="7"/>
    </row>
    <row r="48" spans="2:8" x14ac:dyDescent="0.25">
      <c r="H48" s="7"/>
    </row>
    <row r="49" spans="8:8" x14ac:dyDescent="0.25">
      <c r="H49" s="7"/>
    </row>
    <row r="50" spans="8:8" x14ac:dyDescent="0.25">
      <c r="H50" s="7"/>
    </row>
    <row r="51" spans="8:8" x14ac:dyDescent="0.25">
      <c r="H51" s="7"/>
    </row>
    <row r="52" spans="8:8" x14ac:dyDescent="0.25">
      <c r="H52" s="7"/>
    </row>
    <row r="53" spans="8:8" x14ac:dyDescent="0.25">
      <c r="H53" s="7"/>
    </row>
    <row r="54" spans="8:8" x14ac:dyDescent="0.25">
      <c r="H54" s="7"/>
    </row>
    <row r="55" spans="8:8" x14ac:dyDescent="0.25">
      <c r="H55" s="7"/>
    </row>
    <row r="56" spans="8:8" x14ac:dyDescent="0.25">
      <c r="H56" s="7"/>
    </row>
    <row r="57" spans="8:8" x14ac:dyDescent="0.25">
      <c r="H57" s="7"/>
    </row>
    <row r="58" spans="8:8" x14ac:dyDescent="0.25">
      <c r="H58" s="7"/>
    </row>
    <row r="59" spans="8:8" x14ac:dyDescent="0.25">
      <c r="H59" s="7"/>
    </row>
    <row r="60" spans="8:8" x14ac:dyDescent="0.25">
      <c r="H60" s="7"/>
    </row>
    <row r="61" spans="8:8" x14ac:dyDescent="0.25">
      <c r="H61" s="7"/>
    </row>
    <row r="62" spans="8:8" x14ac:dyDescent="0.25">
      <c r="H62" s="7"/>
    </row>
    <row r="63" spans="8:8" x14ac:dyDescent="0.25">
      <c r="H63" s="7"/>
    </row>
    <row r="64" spans="8:8" x14ac:dyDescent="0.25">
      <c r="H64" s="7"/>
    </row>
    <row r="65" spans="8:8" x14ac:dyDescent="0.25">
      <c r="H65" s="7"/>
    </row>
    <row r="66" spans="8:8" x14ac:dyDescent="0.25">
      <c r="H66" s="7"/>
    </row>
    <row r="67" spans="8:8" x14ac:dyDescent="0.25">
      <c r="H67" s="7"/>
    </row>
    <row r="68" spans="8:8" x14ac:dyDescent="0.25">
      <c r="H68" s="7"/>
    </row>
    <row r="69" spans="8:8" x14ac:dyDescent="0.25">
      <c r="H69" s="7"/>
    </row>
    <row r="70" spans="8:8" x14ac:dyDescent="0.25">
      <c r="H70" s="7"/>
    </row>
    <row r="71" spans="8:8" x14ac:dyDescent="0.25">
      <c r="H71" s="7"/>
    </row>
    <row r="72" spans="8:8" x14ac:dyDescent="0.25">
      <c r="H72" s="7"/>
    </row>
    <row r="73" spans="8:8" x14ac:dyDescent="0.25">
      <c r="H73" s="7"/>
    </row>
    <row r="74" spans="8:8" x14ac:dyDescent="0.25">
      <c r="H74" s="7"/>
    </row>
    <row r="75" spans="8:8" x14ac:dyDescent="0.25">
      <c r="H75" s="7"/>
    </row>
    <row r="76" spans="8:8" x14ac:dyDescent="0.25">
      <c r="H76" s="7"/>
    </row>
    <row r="77" spans="8:8" x14ac:dyDescent="0.25">
      <c r="H77" s="7"/>
    </row>
    <row r="78" spans="8:8" x14ac:dyDescent="0.25">
      <c r="H78" s="7"/>
    </row>
    <row r="79" spans="8:8" x14ac:dyDescent="0.25">
      <c r="H79" s="7"/>
    </row>
    <row r="80" spans="8:8" x14ac:dyDescent="0.25">
      <c r="H80" s="7"/>
    </row>
    <row r="81" spans="8:8" x14ac:dyDescent="0.25">
      <c r="H81" s="7"/>
    </row>
    <row r="82" spans="8:8" x14ac:dyDescent="0.25">
      <c r="H82" s="7"/>
    </row>
    <row r="83" spans="8:8" x14ac:dyDescent="0.25">
      <c r="H83" s="7"/>
    </row>
    <row r="84" spans="8:8" x14ac:dyDescent="0.25">
      <c r="H84" s="7"/>
    </row>
    <row r="85" spans="8:8" x14ac:dyDescent="0.25">
      <c r="H85" s="7"/>
    </row>
    <row r="86" spans="8:8" x14ac:dyDescent="0.25">
      <c r="H86" s="7"/>
    </row>
    <row r="87" spans="8:8" x14ac:dyDescent="0.25">
      <c r="H87" s="7"/>
    </row>
    <row r="88" spans="8:8" x14ac:dyDescent="0.25">
      <c r="H88" s="7"/>
    </row>
    <row r="89" spans="8:8" x14ac:dyDescent="0.25">
      <c r="H89" s="7"/>
    </row>
    <row r="90" spans="8:8" x14ac:dyDescent="0.25">
      <c r="H90" s="7"/>
    </row>
    <row r="91" spans="8:8" x14ac:dyDescent="0.25">
      <c r="H91" s="7"/>
    </row>
    <row r="92" spans="8:8" x14ac:dyDescent="0.25">
      <c r="H92" s="7"/>
    </row>
    <row r="93" spans="8:8" x14ac:dyDescent="0.25">
      <c r="H93" s="7"/>
    </row>
    <row r="94" spans="8:8" x14ac:dyDescent="0.25">
      <c r="H94" s="7"/>
    </row>
    <row r="95" spans="8:8" x14ac:dyDescent="0.25">
      <c r="H95" s="7"/>
    </row>
    <row r="96" spans="8:8" x14ac:dyDescent="0.25">
      <c r="H96" s="7"/>
    </row>
    <row r="97" spans="8:8" x14ac:dyDescent="0.25">
      <c r="H97" s="7"/>
    </row>
    <row r="98" spans="8:8" x14ac:dyDescent="0.25">
      <c r="H98" s="7"/>
    </row>
    <row r="99" spans="8:8" x14ac:dyDescent="0.25">
      <c r="H99" s="7"/>
    </row>
    <row r="100" spans="8:8" x14ac:dyDescent="0.25">
      <c r="H100" s="7"/>
    </row>
    <row r="101" spans="8:8" x14ac:dyDescent="0.25">
      <c r="H101" s="7"/>
    </row>
    <row r="102" spans="8:8" x14ac:dyDescent="0.25">
      <c r="H102" s="7"/>
    </row>
    <row r="103" spans="8:8" x14ac:dyDescent="0.25">
      <c r="H103" s="7"/>
    </row>
    <row r="104" spans="8:8" x14ac:dyDescent="0.25">
      <c r="H104" s="7"/>
    </row>
    <row r="105" spans="8:8" x14ac:dyDescent="0.25">
      <c r="H105" s="7"/>
    </row>
    <row r="106" spans="8:8" x14ac:dyDescent="0.25">
      <c r="H106" s="7"/>
    </row>
    <row r="107" spans="8:8" x14ac:dyDescent="0.25">
      <c r="H107" s="7"/>
    </row>
    <row r="108" spans="8:8" x14ac:dyDescent="0.25">
      <c r="H108" s="7"/>
    </row>
    <row r="109" spans="8:8" x14ac:dyDescent="0.25">
      <c r="H109" s="7"/>
    </row>
    <row r="110" spans="8:8" x14ac:dyDescent="0.25">
      <c r="H110" s="7"/>
    </row>
    <row r="111" spans="8:8" x14ac:dyDescent="0.25">
      <c r="H111" s="7"/>
    </row>
    <row r="112" spans="8:8" x14ac:dyDescent="0.25">
      <c r="H112" s="7"/>
    </row>
    <row r="113" spans="8:8" x14ac:dyDescent="0.25">
      <c r="H113" s="7"/>
    </row>
    <row r="114" spans="8:8" x14ac:dyDescent="0.25">
      <c r="H114" s="7"/>
    </row>
    <row r="115" spans="8:8" x14ac:dyDescent="0.25">
      <c r="H115" s="7"/>
    </row>
    <row r="116" spans="8:8" x14ac:dyDescent="0.25">
      <c r="H116" s="7"/>
    </row>
    <row r="117" spans="8:8" x14ac:dyDescent="0.25">
      <c r="H117" s="7"/>
    </row>
    <row r="118" spans="8:8" x14ac:dyDescent="0.25">
      <c r="H118" s="7"/>
    </row>
    <row r="119" spans="8:8" x14ac:dyDescent="0.25">
      <c r="H119" s="7"/>
    </row>
    <row r="120" spans="8:8" x14ac:dyDescent="0.25">
      <c r="H120" s="7"/>
    </row>
    <row r="121" spans="8:8" x14ac:dyDescent="0.25">
      <c r="H121" s="7"/>
    </row>
    <row r="122" spans="8:8" x14ac:dyDescent="0.25">
      <c r="H122" s="7"/>
    </row>
    <row r="123" spans="8:8" x14ac:dyDescent="0.25">
      <c r="H123" s="7"/>
    </row>
    <row r="124" spans="8:8" x14ac:dyDescent="0.25">
      <c r="H124" s="7"/>
    </row>
    <row r="125" spans="8:8" x14ac:dyDescent="0.25">
      <c r="H125" s="7"/>
    </row>
    <row r="126" spans="8:8" x14ac:dyDescent="0.25">
      <c r="H126" s="7"/>
    </row>
    <row r="127" spans="8:8" x14ac:dyDescent="0.25">
      <c r="H127" s="7"/>
    </row>
    <row r="128" spans="8:8" x14ac:dyDescent="0.25">
      <c r="H128" s="7"/>
    </row>
    <row r="129" spans="8:8" x14ac:dyDescent="0.25">
      <c r="H129" s="7"/>
    </row>
    <row r="130" spans="8:8" x14ac:dyDescent="0.25">
      <c r="H130" s="7"/>
    </row>
    <row r="131" spans="8:8" x14ac:dyDescent="0.25">
      <c r="H131" s="7"/>
    </row>
    <row r="132" spans="8:8" x14ac:dyDescent="0.25">
      <c r="H132" s="7"/>
    </row>
    <row r="133" spans="8:8" x14ac:dyDescent="0.25">
      <c r="H133" s="7"/>
    </row>
    <row r="134" spans="8:8" x14ac:dyDescent="0.25">
      <c r="H134" s="7"/>
    </row>
    <row r="135" spans="8:8" x14ac:dyDescent="0.25">
      <c r="H135" s="7"/>
    </row>
    <row r="136" spans="8:8" x14ac:dyDescent="0.25">
      <c r="H136" s="7"/>
    </row>
    <row r="137" spans="8:8" x14ac:dyDescent="0.25">
      <c r="H137" s="7"/>
    </row>
    <row r="138" spans="8:8" x14ac:dyDescent="0.25">
      <c r="H138" s="7"/>
    </row>
    <row r="139" spans="8:8" x14ac:dyDescent="0.25">
      <c r="H139" s="7"/>
    </row>
    <row r="140" spans="8:8" x14ac:dyDescent="0.25">
      <c r="H140" s="7"/>
    </row>
    <row r="141" spans="8:8" x14ac:dyDescent="0.25">
      <c r="H141" s="7"/>
    </row>
    <row r="142" spans="8:8" x14ac:dyDescent="0.25">
      <c r="H142" s="7"/>
    </row>
    <row r="143" spans="8:8" x14ac:dyDescent="0.25">
      <c r="H143" s="7"/>
    </row>
    <row r="144" spans="8:8" x14ac:dyDescent="0.25">
      <c r="H144" s="7"/>
    </row>
    <row r="145" spans="8:8" x14ac:dyDescent="0.25">
      <c r="H145" s="7"/>
    </row>
    <row r="146" spans="8:8" x14ac:dyDescent="0.25">
      <c r="H146" s="7"/>
    </row>
    <row r="147" spans="8:8" x14ac:dyDescent="0.25">
      <c r="H147" s="7"/>
    </row>
    <row r="148" spans="8:8" x14ac:dyDescent="0.25">
      <c r="H148" s="7"/>
    </row>
    <row r="149" spans="8:8" x14ac:dyDescent="0.25">
      <c r="H149" s="7"/>
    </row>
    <row r="150" spans="8:8" x14ac:dyDescent="0.25">
      <c r="H150" s="7"/>
    </row>
    <row r="151" spans="8:8" x14ac:dyDescent="0.25">
      <c r="H151" s="7"/>
    </row>
    <row r="152" spans="8:8" x14ac:dyDescent="0.25">
      <c r="H152" s="7"/>
    </row>
    <row r="153" spans="8:8" x14ac:dyDescent="0.25">
      <c r="H153" s="7"/>
    </row>
    <row r="154" spans="8:8" x14ac:dyDescent="0.25">
      <c r="H154" s="7"/>
    </row>
    <row r="155" spans="8:8" x14ac:dyDescent="0.25">
      <c r="H155" s="7"/>
    </row>
    <row r="156" spans="8:8" x14ac:dyDescent="0.25">
      <c r="H156" s="7"/>
    </row>
    <row r="157" spans="8:8" x14ac:dyDescent="0.25">
      <c r="H157" s="7"/>
    </row>
    <row r="158" spans="8:8" x14ac:dyDescent="0.25">
      <c r="H158" s="7"/>
    </row>
    <row r="159" spans="8:8" x14ac:dyDescent="0.25">
      <c r="H159" s="7"/>
    </row>
    <row r="160" spans="8:8" x14ac:dyDescent="0.25">
      <c r="H160" s="7"/>
    </row>
    <row r="161" spans="8:8" x14ac:dyDescent="0.25">
      <c r="H161" s="7"/>
    </row>
    <row r="162" spans="8:8" x14ac:dyDescent="0.25">
      <c r="H162" s="7"/>
    </row>
    <row r="163" spans="8:8" x14ac:dyDescent="0.25">
      <c r="H163" s="7"/>
    </row>
    <row r="164" spans="8:8" x14ac:dyDescent="0.25">
      <c r="H164" s="7"/>
    </row>
    <row r="165" spans="8:8" x14ac:dyDescent="0.25">
      <c r="H165" s="7"/>
    </row>
    <row r="166" spans="8:8" x14ac:dyDescent="0.25">
      <c r="H166" s="7"/>
    </row>
    <row r="167" spans="8:8" x14ac:dyDescent="0.25">
      <c r="H167" s="7"/>
    </row>
    <row r="168" spans="8:8" x14ac:dyDescent="0.25">
      <c r="H168" s="7"/>
    </row>
    <row r="169" spans="8:8" x14ac:dyDescent="0.25">
      <c r="H169" s="7"/>
    </row>
    <row r="170" spans="8:8" x14ac:dyDescent="0.25">
      <c r="H170" s="7"/>
    </row>
    <row r="171" spans="8:8" x14ac:dyDescent="0.25">
      <c r="H171" s="7"/>
    </row>
    <row r="172" spans="8:8" x14ac:dyDescent="0.25">
      <c r="H172" s="7"/>
    </row>
    <row r="173" spans="8:8" x14ac:dyDescent="0.25">
      <c r="H173" s="7"/>
    </row>
    <row r="174" spans="8:8" x14ac:dyDescent="0.25">
      <c r="H174" s="7"/>
    </row>
    <row r="175" spans="8:8" x14ac:dyDescent="0.25">
      <c r="H175" s="7"/>
    </row>
    <row r="176" spans="8:8" x14ac:dyDescent="0.25">
      <c r="H176" s="7"/>
    </row>
    <row r="177" spans="8:8" x14ac:dyDescent="0.25">
      <c r="H177" s="7"/>
    </row>
    <row r="178" spans="8:8" x14ac:dyDescent="0.25">
      <c r="H178" s="7"/>
    </row>
    <row r="179" spans="8:8" x14ac:dyDescent="0.25">
      <c r="H179" s="7"/>
    </row>
    <row r="180" spans="8:8" x14ac:dyDescent="0.25">
      <c r="H180" s="7"/>
    </row>
    <row r="181" spans="8:8" x14ac:dyDescent="0.25">
      <c r="H181" s="7"/>
    </row>
    <row r="182" spans="8:8" x14ac:dyDescent="0.25">
      <c r="H182" s="7"/>
    </row>
    <row r="183" spans="8:8" x14ac:dyDescent="0.25">
      <c r="H183" s="7"/>
    </row>
    <row r="184" spans="8:8" x14ac:dyDescent="0.25">
      <c r="H184" s="7"/>
    </row>
    <row r="185" spans="8:8" x14ac:dyDescent="0.25">
      <c r="H185" s="7"/>
    </row>
    <row r="186" spans="8:8" x14ac:dyDescent="0.25">
      <c r="H186" s="7"/>
    </row>
    <row r="187" spans="8:8" x14ac:dyDescent="0.25">
      <c r="H187" s="7"/>
    </row>
    <row r="188" spans="8:8" x14ac:dyDescent="0.25">
      <c r="H188" s="7"/>
    </row>
    <row r="189" spans="8:8" x14ac:dyDescent="0.25">
      <c r="H189" s="7"/>
    </row>
    <row r="190" spans="8:8" x14ac:dyDescent="0.25">
      <c r="H190" s="7"/>
    </row>
    <row r="191" spans="8:8" x14ac:dyDescent="0.25">
      <c r="H191" s="7"/>
    </row>
    <row r="192" spans="8:8" x14ac:dyDescent="0.25">
      <c r="H192" s="7"/>
    </row>
    <row r="193" spans="8:8" x14ac:dyDescent="0.25">
      <c r="H193" s="7"/>
    </row>
    <row r="194" spans="8:8" x14ac:dyDescent="0.25">
      <c r="H194" s="7"/>
    </row>
    <row r="195" spans="8:8" x14ac:dyDescent="0.25">
      <c r="H195" s="7"/>
    </row>
    <row r="196" spans="8:8" x14ac:dyDescent="0.25">
      <c r="H196" s="7"/>
    </row>
    <row r="197" spans="8:8" x14ac:dyDescent="0.25">
      <c r="H197" s="7"/>
    </row>
    <row r="198" spans="8:8" x14ac:dyDescent="0.25">
      <c r="H198" s="7"/>
    </row>
    <row r="199" spans="8:8" x14ac:dyDescent="0.25">
      <c r="H199" s="7"/>
    </row>
    <row r="200" spans="8:8" x14ac:dyDescent="0.25">
      <c r="H200" s="7"/>
    </row>
    <row r="201" spans="8:8" x14ac:dyDescent="0.25">
      <c r="H201" s="7"/>
    </row>
    <row r="202" spans="8:8" x14ac:dyDescent="0.25">
      <c r="H202" s="7"/>
    </row>
    <row r="203" spans="8:8" x14ac:dyDescent="0.25">
      <c r="H203" s="7"/>
    </row>
    <row r="204" spans="8:8" x14ac:dyDescent="0.25">
      <c r="H204" s="7"/>
    </row>
    <row r="205" spans="8:8" x14ac:dyDescent="0.25">
      <c r="H205" s="7"/>
    </row>
    <row r="206" spans="8:8" x14ac:dyDescent="0.25">
      <c r="H206" s="7"/>
    </row>
    <row r="207" spans="8:8" x14ac:dyDescent="0.25">
      <c r="H207" s="7"/>
    </row>
    <row r="208" spans="8:8" x14ac:dyDescent="0.25">
      <c r="H208" s="7"/>
    </row>
    <row r="209" spans="8:8" x14ac:dyDescent="0.25">
      <c r="H209" s="7"/>
    </row>
    <row r="210" spans="8:8" x14ac:dyDescent="0.25">
      <c r="H210" s="7"/>
    </row>
    <row r="211" spans="8:8" x14ac:dyDescent="0.25">
      <c r="H211" s="7"/>
    </row>
    <row r="212" spans="8:8" x14ac:dyDescent="0.25">
      <c r="H212" s="7"/>
    </row>
    <row r="213" spans="8:8" x14ac:dyDescent="0.25">
      <c r="H213" s="7"/>
    </row>
    <row r="214" spans="8:8" x14ac:dyDescent="0.25">
      <c r="H214" s="7"/>
    </row>
    <row r="215" spans="8:8" x14ac:dyDescent="0.25">
      <c r="H215" s="7"/>
    </row>
    <row r="216" spans="8:8" x14ac:dyDescent="0.25">
      <c r="H216" s="7"/>
    </row>
    <row r="217" spans="8:8" x14ac:dyDescent="0.25">
      <c r="H217" s="7"/>
    </row>
    <row r="218" spans="8:8" x14ac:dyDescent="0.25">
      <c r="H218" s="7"/>
    </row>
    <row r="219" spans="8:8" x14ac:dyDescent="0.25">
      <c r="H219" s="7"/>
    </row>
  </sheetData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8</vt:i4>
      </vt:variant>
    </vt:vector>
  </HeadingPairs>
  <TitlesOfParts>
    <vt:vector size="12" baseType="lpstr">
      <vt:lpstr>Bil ver</vt:lpstr>
      <vt:lpstr>Bil ver riclassificati</vt:lpstr>
      <vt:lpstr>Conti economici riclassificati</vt:lpstr>
      <vt:lpstr>CE Report</vt:lpstr>
      <vt:lpstr>'Bil ver'!Area_stampa</vt:lpstr>
      <vt:lpstr>'Bil ver riclassificati'!Area_stampa</vt:lpstr>
      <vt:lpstr>'CE Report'!Area_stampa</vt:lpstr>
      <vt:lpstr>'Conti economici riclassificati'!Area_stampa</vt:lpstr>
      <vt:lpstr>'Bil ver'!Titoli_stampa</vt:lpstr>
      <vt:lpstr>'Bil ver riclassificati'!Titoli_stampa</vt:lpstr>
      <vt:lpstr>'CE Report'!Titoli_stampa</vt:lpstr>
      <vt:lpstr>'Conti economici riclassificati'!Titoli_stampa</vt:lpstr>
    </vt:vector>
  </TitlesOfParts>
  <Company>ALTA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</dc:creator>
  <cp:lastModifiedBy>guido zaffaroni</cp:lastModifiedBy>
  <cp:lastPrinted>2021-01-25T13:20:48Z</cp:lastPrinted>
  <dcterms:created xsi:type="dcterms:W3CDTF">2011-04-18T13:38:23Z</dcterms:created>
  <dcterms:modified xsi:type="dcterms:W3CDTF">2021-01-25T13:20:53Z</dcterms:modified>
</cp:coreProperties>
</file>